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1340" windowHeight="8580" activeTab="5"/>
  </bookViews>
  <sheets>
    <sheet name="อู่ตะเภา" sheetId="1" r:id="rId1"/>
    <sheet name="คลองวาด" sheetId="7" r:id="rId2"/>
    <sheet name="ชะมวง" sheetId="5" r:id="rId3"/>
    <sheet name="ปตร.รัตภูมิ" sheetId="9" state="hidden" r:id="rId4"/>
    <sheet name=" ปตร.ปลักปลิง" sheetId="4" r:id="rId5"/>
    <sheet name="ปตร.จะนะ" sheetId="8" r:id="rId6"/>
    <sheet name="Sheet1" sheetId="10" r:id="rId7"/>
  </sheets>
  <externalReferences>
    <externalReference r:id="rId8"/>
  </externalReferences>
  <definedNames>
    <definedName name="_xlnm.Print_Area" localSheetId="4">' ปตร.ปลักปลิง'!$A$1:$M$37</definedName>
    <definedName name="_xlnm.Print_Area" localSheetId="1">คลองวาด!$A$1:$M$21</definedName>
    <definedName name="_xlnm.Print_Area" localSheetId="2">ชะมวง!$A$21:$M$34</definedName>
    <definedName name="_xlnm.Print_Area" localSheetId="5">ปตร.จะนะ!$A$1:$M$17</definedName>
    <definedName name="_xlnm.Print_Area" localSheetId="3">ปตร.รัตภูมิ!$A$1:$M$21</definedName>
    <definedName name="_xlnm.Print_Area" localSheetId="0">อู่ตะเภา!$A$1:$M$17</definedName>
  </definedNames>
  <calcPr calcId="145621"/>
</workbook>
</file>

<file path=xl/calcChain.xml><?xml version="1.0" encoding="utf-8"?>
<calcChain xmlns="http://schemas.openxmlformats.org/spreadsheetml/2006/main">
  <c r="D32" i="5" l="1"/>
  <c r="C32" i="5"/>
  <c r="B32" i="5"/>
  <c r="L33" i="4"/>
  <c r="P30" i="5" l="1"/>
  <c r="O29" i="5"/>
  <c r="H35" i="4"/>
  <c r="B35" i="4"/>
  <c r="E35" i="4"/>
  <c r="D35" i="4"/>
  <c r="C35" i="4"/>
  <c r="F35" i="4"/>
  <c r="G35" i="4"/>
  <c r="I35" i="4"/>
  <c r="J35" i="4"/>
  <c r="B33" i="4"/>
  <c r="C34" i="4"/>
  <c r="D34" i="4"/>
  <c r="E34" i="4"/>
  <c r="F34" i="4"/>
  <c r="G34" i="4"/>
  <c r="H34" i="4"/>
  <c r="I34" i="4"/>
  <c r="J34" i="4"/>
  <c r="K34" i="4"/>
  <c r="L34" i="4"/>
  <c r="B34" i="4"/>
  <c r="K35" i="4"/>
  <c r="L35" i="4"/>
  <c r="M35" i="4"/>
  <c r="M34" i="4"/>
  <c r="T38" i="4"/>
  <c r="Q40" i="4" s="1"/>
  <c r="Q41" i="4" s="1"/>
  <c r="R38" i="4"/>
  <c r="P38" i="4"/>
  <c r="R69" i="5"/>
  <c r="R29" i="5"/>
  <c r="B29" i="4" l="1"/>
  <c r="V29" i="5" l="1"/>
  <c r="T29" i="5"/>
  <c r="T31" i="5" s="1"/>
  <c r="T32" i="5" s="1"/>
  <c r="C15" i="1"/>
  <c r="C17" i="1" l="1"/>
  <c r="D17" i="1"/>
  <c r="E17" i="1"/>
  <c r="F17" i="1"/>
  <c r="G17" i="1"/>
  <c r="H17" i="1"/>
  <c r="I17" i="1"/>
  <c r="J17" i="1"/>
  <c r="K17" i="1"/>
  <c r="L17" i="1"/>
  <c r="M17" i="1"/>
  <c r="C16" i="1"/>
  <c r="D16" i="1"/>
  <c r="E16" i="1"/>
  <c r="F16" i="1"/>
  <c r="G16" i="1"/>
  <c r="H16" i="1"/>
  <c r="I16" i="1"/>
  <c r="J16" i="1"/>
  <c r="K16" i="1"/>
  <c r="L16" i="1"/>
  <c r="M16" i="1"/>
  <c r="D15" i="1"/>
  <c r="E15" i="1"/>
  <c r="F15" i="1"/>
  <c r="G15" i="1"/>
  <c r="H15" i="1"/>
  <c r="I15" i="1"/>
  <c r="J15" i="1"/>
  <c r="K15" i="1"/>
  <c r="L15" i="1"/>
  <c r="M15" i="1"/>
  <c r="B17" i="1"/>
  <c r="B16" i="1"/>
  <c r="B15" i="1"/>
  <c r="C33" i="4"/>
  <c r="D33" i="4"/>
  <c r="E33" i="4"/>
  <c r="F33" i="4"/>
  <c r="G33" i="4"/>
  <c r="H33" i="4"/>
  <c r="I33" i="4"/>
  <c r="J33" i="4"/>
  <c r="K33" i="4"/>
  <c r="M33" i="4"/>
  <c r="C17" i="8"/>
  <c r="D17" i="8"/>
  <c r="E17" i="8"/>
  <c r="F17" i="8"/>
  <c r="G17" i="8"/>
  <c r="H17" i="8"/>
  <c r="I17" i="8"/>
  <c r="J17" i="8"/>
  <c r="K17" i="8"/>
  <c r="L17" i="8"/>
  <c r="M17" i="8"/>
  <c r="C16" i="8"/>
  <c r="D16" i="8"/>
  <c r="E16" i="8"/>
  <c r="F16" i="8"/>
  <c r="G16" i="8"/>
  <c r="H16" i="8"/>
  <c r="I16" i="8"/>
  <c r="J16" i="8"/>
  <c r="K16" i="8"/>
  <c r="L16" i="8"/>
  <c r="M16" i="8"/>
  <c r="C15" i="8"/>
  <c r="D15" i="8"/>
  <c r="E15" i="8"/>
  <c r="F15" i="8"/>
  <c r="G15" i="8"/>
  <c r="H15" i="8"/>
  <c r="I15" i="8"/>
  <c r="J15" i="8"/>
  <c r="K15" i="8"/>
  <c r="L15" i="8"/>
  <c r="M15" i="8"/>
  <c r="B15" i="8"/>
  <c r="B16" i="8"/>
  <c r="B17" i="8"/>
  <c r="C21" i="7"/>
  <c r="D21" i="7"/>
  <c r="E21" i="7"/>
  <c r="F21" i="7"/>
  <c r="G21" i="7"/>
  <c r="H21" i="7"/>
  <c r="I21" i="7"/>
  <c r="J21" i="7"/>
  <c r="K21" i="7"/>
  <c r="L21" i="7"/>
  <c r="M21" i="7"/>
  <c r="C20" i="7"/>
  <c r="D20" i="7"/>
  <c r="E20" i="7"/>
  <c r="F20" i="7"/>
  <c r="G20" i="7"/>
  <c r="H20" i="7"/>
  <c r="I20" i="7"/>
  <c r="J20" i="7"/>
  <c r="K20" i="7"/>
  <c r="L20" i="7"/>
  <c r="M20" i="7"/>
  <c r="C19" i="7"/>
  <c r="D19" i="7"/>
  <c r="E19" i="7"/>
  <c r="F19" i="7"/>
  <c r="G19" i="7"/>
  <c r="H19" i="7"/>
  <c r="I19" i="7"/>
  <c r="J19" i="7"/>
  <c r="K19" i="7"/>
  <c r="L19" i="7"/>
  <c r="M19" i="7"/>
  <c r="B21" i="7"/>
  <c r="B20" i="7"/>
  <c r="B19" i="7"/>
  <c r="M19" i="9" l="1"/>
  <c r="M20" i="9"/>
  <c r="M21" i="9"/>
  <c r="C19" i="9"/>
  <c r="D19" i="9"/>
  <c r="E19" i="9"/>
  <c r="F19" i="9"/>
  <c r="G19" i="9"/>
  <c r="H19" i="9"/>
  <c r="I19" i="9"/>
  <c r="J19" i="9"/>
  <c r="K19" i="9"/>
  <c r="L19" i="9"/>
  <c r="C20" i="9"/>
  <c r="D20" i="9"/>
  <c r="E20" i="9"/>
  <c r="F20" i="9"/>
  <c r="G20" i="9"/>
  <c r="H20" i="9"/>
  <c r="I20" i="9"/>
  <c r="J20" i="9"/>
  <c r="K20" i="9"/>
  <c r="L20" i="9"/>
  <c r="C21" i="9"/>
  <c r="D21" i="9"/>
  <c r="E21" i="9"/>
  <c r="F21" i="9"/>
  <c r="G21" i="9"/>
  <c r="H21" i="9"/>
  <c r="I21" i="9"/>
  <c r="J21" i="9"/>
  <c r="K21" i="9"/>
  <c r="L21" i="9"/>
  <c r="B21" i="9"/>
  <c r="B20" i="9"/>
  <c r="B19" i="9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H22" i="5"/>
  <c r="G22" i="5"/>
  <c r="F22" i="5"/>
  <c r="E22" i="5"/>
  <c r="D22" i="5"/>
  <c r="C22" i="5"/>
  <c r="B22" i="5"/>
  <c r="J21" i="5"/>
  <c r="I21" i="5"/>
  <c r="H21" i="5"/>
  <c r="G21" i="5"/>
  <c r="F21" i="5"/>
  <c r="E21" i="5"/>
  <c r="D21" i="5"/>
  <c r="C21" i="5"/>
  <c r="B21" i="5"/>
  <c r="M20" i="5"/>
  <c r="L20" i="5"/>
  <c r="K20" i="5"/>
  <c r="J20" i="5"/>
  <c r="I20" i="5"/>
  <c r="H20" i="5"/>
  <c r="G20" i="5"/>
  <c r="F20" i="5"/>
  <c r="E20" i="5"/>
  <c r="D20" i="5"/>
  <c r="C20" i="5"/>
  <c r="B20" i="5"/>
  <c r="M19" i="5"/>
  <c r="L19" i="5"/>
  <c r="L32" i="5" s="1"/>
  <c r="K19" i="5"/>
  <c r="K32" i="5" s="1"/>
  <c r="J19" i="5"/>
  <c r="J32" i="5" s="1"/>
  <c r="I19" i="5"/>
  <c r="H19" i="5"/>
  <c r="H32" i="5" s="1"/>
  <c r="G19" i="5"/>
  <c r="G32" i="5" s="1"/>
  <c r="F19" i="5"/>
  <c r="E19" i="5"/>
  <c r="D19" i="5"/>
  <c r="C19" i="5"/>
  <c r="B19" i="5"/>
  <c r="E32" i="5" l="1"/>
  <c r="I32" i="5"/>
  <c r="M32" i="5"/>
  <c r="F32" i="5"/>
  <c r="D33" i="5"/>
  <c r="D34" i="5"/>
  <c r="L33" i="5"/>
  <c r="L34" i="5"/>
  <c r="E34" i="5"/>
  <c r="E33" i="5"/>
  <c r="M33" i="5"/>
  <c r="M34" i="5"/>
  <c r="F34" i="5"/>
  <c r="F33" i="5"/>
  <c r="J33" i="5"/>
  <c r="J34" i="5"/>
  <c r="H34" i="5"/>
  <c r="H33" i="5"/>
  <c r="I34" i="5"/>
  <c r="I33" i="5"/>
  <c r="B33" i="5"/>
  <c r="B34" i="5"/>
  <c r="C33" i="5"/>
  <c r="C34" i="5"/>
  <c r="G33" i="5"/>
  <c r="G34" i="5"/>
  <c r="K33" i="5"/>
  <c r="K34" i="5"/>
</calcChain>
</file>

<file path=xl/sharedStrings.xml><?xml version="1.0" encoding="utf-8"?>
<sst xmlns="http://schemas.openxmlformats.org/spreadsheetml/2006/main" count="127" uniqueCount="30">
  <si>
    <t xml:space="preserve">ปี 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</si>
  <si>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</si>
  <si>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</si>
  <si>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</si>
  <si>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</si>
  <si>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</si>
  <si>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</si>
  <si>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</si>
  <si>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</si>
  <si>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</si>
  <si>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</si>
  <si>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</si>
  <si>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</si>
  <si>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MIN</t>
  </si>
  <si>
    <t>AVERAGE</t>
  </si>
  <si>
    <t>MAX</t>
  </si>
  <si>
    <t>ปริมาณน้ำท่ารายเดือน ปตร.คลองอู่ตะเภา และ ปตร.หน้าควน (ล้าน ลบ.ม.)</t>
  </si>
  <si>
    <t>ปริมาณน้ำท่ารายเดือน ปตร.ปลักปลิง (ล้าน ลบ.ม.)</t>
  </si>
  <si>
    <t>ปริมาณน้ำท่าฝายชะมวง (ล้าน ลบ.ม.)</t>
  </si>
  <si>
    <t>ปริมาณน้ำท่ารายเดือนฝายคลองวาด (ล้าน ลบ.ม.)</t>
  </si>
  <si>
    <t>ปริมาณน้ำท่ารายเดือน ปตร.คลองจะนะ (ล้าน ลบ.ม.)</t>
  </si>
  <si>
    <t>โครงการชลประทานสงขลา</t>
  </si>
  <si>
    <t>หมายเหตุ : ในช่วง ปี พ.ศ.2552-2553 ได้ดำเนินการปรับปรุงฝายปลักปลิงเป็นประตูระบายน้ำปลักปลิง</t>
  </si>
  <si>
    <t>ฝ่ายส่งน้ำและบำรุงรักษาที่ 3 สงขลา - ฝายชะมวง</t>
  </si>
  <si>
    <t>ฝ่ายส่งน้ำและบำรุงรักษาที่ 3 สงขลา - ปตร.รัตภูมิ</t>
  </si>
  <si>
    <t>ฝ่ายส่งน้ำและบำรุงรักษาที่ 2 สงขลา - ฝายคลองวาด</t>
  </si>
  <si>
    <t>ฝ่ายส่งน้ำและบำรุงรักษาที่ 2 สงขลา - ปตร.คลองอู่ตะเภาและปตร.หน้าควน</t>
  </si>
  <si>
    <t>ฝ่ายส่งน้ำและบำรุงรักษาที่ 5 สงขลา - ปตร.จะนะ</t>
  </si>
  <si>
    <t>ฝ่ายส่งน้ำและบำรุงรักษาที่ 4 สงขลา -ปตร. ปลังปลิง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</si>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</sst>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.000"/>
    <numFmt numFmtId="188" formatCode="0.000"/>
    <numFmt numFmtId="189" formatCode="_-* #,##0.000_-;\-* #,##0.000_-;_-* &quot;-&quot;??_-;_-@_-"/>
    <numFmt numFmtId="190" formatCode="#,##0.000_ ;\-#,##0.000\ "/>
    <numFmt numFmtId="191" formatCode="0.000000"/>
  </numFmts>
  <fonts count="13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8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8" fillId="0" borderId="0" xfId="2" applyFont="1" applyBorder="1"/>
    <xf numFmtId="0" fontId="8" fillId="0" borderId="0" xfId="2" applyFont="1" applyBorder="1" applyAlignment="1">
      <alignment horizontal="left"/>
    </xf>
    <xf numFmtId="43" fontId="2" fillId="0" borderId="0" xfId="1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189" fontId="8" fillId="0" borderId="4" xfId="1" applyNumberFormat="1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5" xfId="1" applyNumberFormat="1" applyFont="1" applyBorder="1"/>
    <xf numFmtId="190" fontId="8" fillId="0" borderId="5" xfId="1" applyNumberFormat="1" applyFont="1" applyBorder="1"/>
    <xf numFmtId="187" fontId="3" fillId="0" borderId="3" xfId="0" applyNumberFormat="1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90" fontId="8" fillId="0" borderId="4" xfId="1" applyNumberFormat="1" applyFont="1" applyFill="1" applyBorder="1" applyAlignment="1">
      <alignment horizontal="center" vertical="center"/>
    </xf>
    <xf numFmtId="190" fontId="8" fillId="0" borderId="5" xfId="1" applyNumberFormat="1" applyFont="1" applyFill="1" applyBorder="1" applyAlignment="1">
      <alignment horizontal="center" vertical="center"/>
    </xf>
    <xf numFmtId="190" fontId="8" fillId="0" borderId="5" xfId="1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190" fontId="8" fillId="0" borderId="9" xfId="1" applyNumberFormat="1" applyFont="1" applyFill="1" applyBorder="1" applyAlignment="1">
      <alignment horizontal="center" vertical="center"/>
    </xf>
    <xf numFmtId="190" fontId="8" fillId="0" borderId="9" xfId="1" applyNumberFormat="1" applyFont="1" applyBorder="1" applyAlignment="1">
      <alignment horizontal="center" vertical="center"/>
    </xf>
    <xf numFmtId="188" fontId="8" fillId="0" borderId="4" xfId="1" applyNumberFormat="1" applyFont="1" applyFill="1" applyBorder="1" applyAlignment="1">
      <alignment horizontal="center"/>
    </xf>
    <xf numFmtId="188" fontId="8" fillId="0" borderId="5" xfId="1" applyNumberFormat="1" applyFont="1" applyFill="1" applyBorder="1" applyAlignment="1">
      <alignment horizontal="center"/>
    </xf>
    <xf numFmtId="188" fontId="8" fillId="0" borderId="5" xfId="1" applyNumberFormat="1" applyFont="1" applyBorder="1" applyAlignment="1">
      <alignment horizontal="center"/>
    </xf>
    <xf numFmtId="188" fontId="8" fillId="0" borderId="9" xfId="1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188" fontId="8" fillId="0" borderId="5" xfId="0" applyNumberFormat="1" applyFont="1" applyBorder="1" applyAlignment="1">
      <alignment horizontal="right"/>
    </xf>
    <xf numFmtId="189" fontId="8" fillId="0" borderId="9" xfId="0" applyNumberFormat="1" applyFont="1" applyBorder="1" applyAlignment="1">
      <alignment horizontal="center"/>
    </xf>
    <xf numFmtId="189" fontId="8" fillId="0" borderId="9" xfId="0" applyNumberFormat="1" applyFont="1" applyBorder="1" applyAlignment="1"/>
    <xf numFmtId="0" fontId="8" fillId="0" borderId="4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/>
    </xf>
    <xf numFmtId="188" fontId="9" fillId="0" borderId="4" xfId="0" applyNumberFormat="1" applyFont="1" applyBorder="1" applyAlignment="1">
      <alignment horizontal="center"/>
    </xf>
    <xf numFmtId="188" fontId="9" fillId="0" borderId="5" xfId="0" applyNumberFormat="1" applyFont="1" applyBorder="1" applyAlignment="1">
      <alignment horizontal="center"/>
    </xf>
    <xf numFmtId="188" fontId="8" fillId="0" borderId="5" xfId="0" applyNumberFormat="1" applyFont="1" applyBorder="1" applyAlignment="1">
      <alignment horizontal="center" vertical="center"/>
    </xf>
    <xf numFmtId="188" fontId="8" fillId="0" borderId="9" xfId="0" applyNumberFormat="1" applyFont="1" applyBorder="1" applyAlignment="1">
      <alignment horizontal="center"/>
    </xf>
    <xf numFmtId="187" fontId="8" fillId="0" borderId="4" xfId="0" applyNumberFormat="1" applyFont="1" applyBorder="1" applyAlignment="1">
      <alignment horizontal="center"/>
    </xf>
    <xf numFmtId="187" fontId="8" fillId="0" borderId="5" xfId="0" applyNumberFormat="1" applyFont="1" applyBorder="1" applyAlignment="1">
      <alignment horizontal="center"/>
    </xf>
    <xf numFmtId="187" fontId="8" fillId="0" borderId="9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88" fontId="8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88" fontId="8" fillId="0" borderId="10" xfId="0" applyNumberFormat="1" applyFont="1" applyFill="1" applyBorder="1" applyAlignment="1">
      <alignment horizontal="center"/>
    </xf>
    <xf numFmtId="188" fontId="8" fillId="2" borderId="9" xfId="1" applyNumberFormat="1" applyFont="1" applyFill="1" applyBorder="1" applyAlignment="1">
      <alignment horizontal="center"/>
    </xf>
    <xf numFmtId="188" fontId="8" fillId="2" borderId="5" xfId="1" applyNumberFormat="1" applyFont="1" applyFill="1" applyBorder="1" applyAlignment="1">
      <alignment horizontal="center"/>
    </xf>
    <xf numFmtId="188" fontId="8" fillId="0" borderId="9" xfId="0" applyNumberFormat="1" applyFont="1" applyFill="1" applyBorder="1" applyAlignment="1">
      <alignment horizontal="center"/>
    </xf>
    <xf numFmtId="188" fontId="8" fillId="0" borderId="9" xfId="0" applyNumberFormat="1" applyFont="1" applyFill="1" applyBorder="1" applyAlignment="1">
      <alignment horizontal="center" vertical="center"/>
    </xf>
    <xf numFmtId="187" fontId="8" fillId="0" borderId="9" xfId="0" applyNumberFormat="1" applyFont="1" applyFill="1" applyBorder="1" applyAlignment="1">
      <alignment horizontal="center"/>
    </xf>
    <xf numFmtId="2" fontId="1" fillId="0" borderId="0" xfId="0" applyNumberFormat="1" applyFont="1"/>
    <xf numFmtId="189" fontId="2" fillId="0" borderId="5" xfId="0" applyNumberFormat="1" applyFont="1" applyBorder="1" applyAlignment="1">
      <alignment horizontal="center"/>
    </xf>
    <xf numFmtId="189" fontId="3" fillId="0" borderId="3" xfId="0" applyNumberFormat="1" applyFont="1" applyBorder="1" applyAlignment="1">
      <alignment horizontal="center"/>
    </xf>
    <xf numFmtId="189" fontId="2" fillId="0" borderId="0" xfId="0" applyNumberFormat="1" applyFont="1"/>
    <xf numFmtId="189" fontId="8" fillId="0" borderId="9" xfId="0" applyNumberFormat="1" applyFont="1" applyFill="1" applyBorder="1" applyAlignment="1">
      <alignment horizontal="center"/>
    </xf>
    <xf numFmtId="189" fontId="8" fillId="0" borderId="5" xfId="1" applyNumberFormat="1" applyFont="1" applyBorder="1" applyAlignment="1">
      <alignment horizontal="center" vertical="center"/>
    </xf>
    <xf numFmtId="0" fontId="10" fillId="0" borderId="0" xfId="2" applyFont="1" applyFill="1" applyBorder="1"/>
    <xf numFmtId="0" fontId="10" fillId="0" borderId="0" xfId="2" applyFont="1" applyBorder="1"/>
    <xf numFmtId="0" fontId="11" fillId="0" borderId="0" xfId="0" applyFont="1" applyFill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91" fontId="12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190" fontId="8" fillId="0" borderId="1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รายงานน้ำท่าที่ผ่านฝายปลักปลิง ปี2534-254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49(&#3617;&#3636;&#3618;)/&#3591;&#3634;&#3609;&#3611;&#3637;%202550/&#3586;&#3657;&#3629;&#3617;&#3641;&#3621;&#3609;&#3657;&#3635;&#3613;&#3609;&#3609;&#3657;&#3635;&#3607;&#3656;&#3634;/&#3609;&#3657;&#3635;&#3613;&#3609;&#3609;&#3657;&#3635;&#3607;&#3656;&#3634;&#3594;&#3632;&#3617;&#3623;&#3591;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ปี49"/>
      <sheetName val="Sheet3"/>
    </sheetNames>
    <sheetDataSet>
      <sheetData sheetId="0" refreshError="1"/>
      <sheetData sheetId="1" refreshError="1">
        <row r="34">
          <cell r="H34">
            <v>31613500.799999993</v>
          </cell>
        </row>
        <row r="62">
          <cell r="H62">
            <v>21108556.799999993</v>
          </cell>
        </row>
        <row r="93">
          <cell r="H93">
            <v>647136</v>
          </cell>
        </row>
        <row r="123">
          <cell r="H123">
            <v>43517779.199999996</v>
          </cell>
        </row>
        <row r="154">
          <cell r="H154">
            <v>32171126.399999991</v>
          </cell>
        </row>
        <row r="184">
          <cell r="H184">
            <v>18989510.400000051</v>
          </cell>
        </row>
        <row r="215">
          <cell r="H215">
            <v>15668899.200000197</v>
          </cell>
        </row>
        <row r="246">
          <cell r="H246">
            <v>7710595.2000000179</v>
          </cell>
        </row>
        <row r="276">
          <cell r="H276">
            <v>8683027.2000001371</v>
          </cell>
        </row>
        <row r="307">
          <cell r="H307">
            <v>15498172.799999982</v>
          </cell>
        </row>
        <row r="337">
          <cell r="H337">
            <v>12838867.200000048</v>
          </cell>
        </row>
        <row r="368">
          <cell r="H368">
            <v>11061187.200000018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M17"/>
    </sheetView>
  </sheetViews>
  <sheetFormatPr defaultRowHeight="24" x14ac:dyDescent="0.55000000000000004"/>
  <cols>
    <col min="1" max="1" width="10.85546875" style="1" customWidth="1"/>
    <col min="2" max="11" width="10.28515625" style="1" customWidth="1"/>
    <col min="12" max="13" width="12.28515625" style="1" customWidth="1"/>
    <col min="14" max="16384" width="9.140625" style="1"/>
  </cols>
  <sheetData>
    <row r="1" spans="1:13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9" customFormat="1" ht="21.75" x14ac:dyDescent="0.5">
      <c r="A2" s="85" t="s">
        <v>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4" spans="1:13" s="4" customFormat="1" x14ac:dyDescent="0.55000000000000004">
      <c r="A4" s="83" t="s">
        <v>0</v>
      </c>
      <c r="B4" s="80" t="s">
        <v>16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3" s="5" customFormat="1" x14ac:dyDescent="0.55000000000000004">
      <c r="A5" s="84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</row>
    <row r="6" spans="1:13" x14ac:dyDescent="0.55000000000000004">
      <c r="A6" s="26">
        <v>2549</v>
      </c>
      <c r="B6" s="53">
        <v>763.53499999999997</v>
      </c>
      <c r="C6" s="53">
        <v>52.960999999999999</v>
      </c>
      <c r="D6" s="53">
        <v>89.114000000000004</v>
      </c>
      <c r="E6" s="53">
        <v>141.06899999999999</v>
      </c>
      <c r="F6" s="53">
        <v>625.452</v>
      </c>
      <c r="G6" s="53">
        <v>81.962000000000003</v>
      </c>
      <c r="H6" s="53">
        <v>66.316999999999993</v>
      </c>
      <c r="I6" s="53">
        <v>21.507999999999999</v>
      </c>
      <c r="J6" s="53">
        <v>35.411999999999999</v>
      </c>
      <c r="K6" s="53">
        <v>153.05000000000001</v>
      </c>
      <c r="L6" s="53">
        <v>165.52500000000001</v>
      </c>
      <c r="M6" s="53">
        <v>29.47</v>
      </c>
    </row>
    <row r="7" spans="1:13" x14ac:dyDescent="0.55000000000000004">
      <c r="A7" s="16">
        <v>2550</v>
      </c>
      <c r="B7" s="54">
        <v>105.12</v>
      </c>
      <c r="C7" s="54">
        <v>12.935</v>
      </c>
      <c r="D7" s="54">
        <v>18.988</v>
      </c>
      <c r="E7" s="54">
        <v>49.22</v>
      </c>
      <c r="F7" s="54">
        <v>34.146000000000001</v>
      </c>
      <c r="G7" s="54">
        <v>68.724999999999994</v>
      </c>
      <c r="H7" s="54">
        <v>77.123000000000005</v>
      </c>
      <c r="I7" s="54">
        <v>44.110999999999997</v>
      </c>
      <c r="J7" s="54">
        <v>28.288</v>
      </c>
      <c r="K7" s="54">
        <v>152.47300000000001</v>
      </c>
      <c r="L7" s="54">
        <v>876.05799999999999</v>
      </c>
      <c r="M7" s="54">
        <v>874.61599999999999</v>
      </c>
    </row>
    <row r="8" spans="1:13" x14ac:dyDescent="0.55000000000000004">
      <c r="A8" s="16">
        <v>2551</v>
      </c>
      <c r="B8" s="54">
        <v>46.997999999999998</v>
      </c>
      <c r="C8" s="54">
        <v>22.58</v>
      </c>
      <c r="D8" s="54">
        <v>38.856999999999999</v>
      </c>
      <c r="E8" s="54">
        <v>119.65300000000001</v>
      </c>
      <c r="F8" s="54">
        <v>115.048</v>
      </c>
      <c r="G8" s="54">
        <v>54.987000000000002</v>
      </c>
      <c r="H8" s="54">
        <v>51.661999999999999</v>
      </c>
      <c r="I8" s="54">
        <v>39.113</v>
      </c>
      <c r="J8" s="54">
        <v>35.247</v>
      </c>
      <c r="K8" s="54">
        <v>170.714</v>
      </c>
      <c r="L8" s="54">
        <v>1096.114</v>
      </c>
      <c r="M8" s="54">
        <v>2476.4609999999998</v>
      </c>
    </row>
    <row r="9" spans="1:13" x14ac:dyDescent="0.55000000000000004">
      <c r="A9" s="16">
        <v>2552</v>
      </c>
      <c r="B9" s="54">
        <v>238.476</v>
      </c>
      <c r="C9" s="54">
        <v>18.981999999999999</v>
      </c>
      <c r="D9" s="54">
        <v>110.827</v>
      </c>
      <c r="E9" s="54">
        <v>173.14099999999999</v>
      </c>
      <c r="F9" s="54">
        <v>96.778000000000006</v>
      </c>
      <c r="G9" s="54">
        <v>15.535</v>
      </c>
      <c r="H9" s="54">
        <v>15.535</v>
      </c>
      <c r="I9" s="54">
        <v>24.939</v>
      </c>
      <c r="J9" s="54">
        <v>68.936000000000007</v>
      </c>
      <c r="K9" s="54">
        <v>14.677</v>
      </c>
      <c r="L9" s="54">
        <v>7845.3530000000001</v>
      </c>
      <c r="M9" s="54">
        <v>6961.9889999999996</v>
      </c>
    </row>
    <row r="10" spans="1:13" x14ac:dyDescent="0.55000000000000004">
      <c r="A10" s="16">
        <v>2553</v>
      </c>
      <c r="B10" s="54">
        <v>134.018</v>
      </c>
      <c r="C10" s="54">
        <v>38.042999999999999</v>
      </c>
      <c r="D10" s="54">
        <v>13.004</v>
      </c>
      <c r="E10" s="54">
        <v>21.349</v>
      </c>
      <c r="F10" s="54">
        <v>19.462</v>
      </c>
      <c r="G10" s="54">
        <v>16.183</v>
      </c>
      <c r="H10" s="54">
        <v>28.99</v>
      </c>
      <c r="I10" s="54">
        <v>42.048000000000002</v>
      </c>
      <c r="J10" s="54">
        <v>147.45699999999999</v>
      </c>
      <c r="K10" s="54">
        <v>624.74599999999998</v>
      </c>
      <c r="L10" s="54">
        <v>6599.8739999999998</v>
      </c>
      <c r="M10" s="54">
        <v>3409.4969999999998</v>
      </c>
    </row>
    <row r="11" spans="1:13" x14ac:dyDescent="0.55000000000000004">
      <c r="A11" s="16">
        <v>2554</v>
      </c>
      <c r="B11" s="54">
        <v>986.63900000000001</v>
      </c>
      <c r="C11" s="54">
        <v>77.043999999999997</v>
      </c>
      <c r="D11" s="54">
        <v>401.49099999999999</v>
      </c>
      <c r="E11" s="54">
        <v>679.62900000000002</v>
      </c>
      <c r="F11" s="54">
        <v>294.49599999999998</v>
      </c>
      <c r="G11" s="54">
        <v>205.98699999999999</v>
      </c>
      <c r="H11" s="54">
        <v>150.33000000000001</v>
      </c>
      <c r="I11" s="54">
        <v>249.98099999999999</v>
      </c>
      <c r="J11" s="54">
        <v>1141.655</v>
      </c>
      <c r="K11" s="54">
        <v>230.67</v>
      </c>
      <c r="L11" s="54">
        <v>2609.9389999999999</v>
      </c>
      <c r="M11" s="54">
        <v>1738.537830298271</v>
      </c>
    </row>
    <row r="12" spans="1:13" x14ac:dyDescent="0.55000000000000004">
      <c r="A12" s="16">
        <v>2555</v>
      </c>
      <c r="B12" s="54">
        <v>5165.9619731400717</v>
      </c>
      <c r="C12" s="54">
        <v>187.97924644701291</v>
      </c>
      <c r="D12" s="54">
        <v>254.97024695243792</v>
      </c>
      <c r="E12" s="54">
        <v>404.92635333082944</v>
      </c>
      <c r="F12" s="54">
        <v>147.5241904513947</v>
      </c>
      <c r="G12" s="54">
        <v>148.22848804749501</v>
      </c>
      <c r="H12" s="54">
        <v>137.63599485690949</v>
      </c>
      <c r="I12" s="54">
        <v>156.87899999999999</v>
      </c>
      <c r="J12" s="54">
        <v>898.36599999999999</v>
      </c>
      <c r="K12" s="54">
        <v>136.256</v>
      </c>
      <c r="L12" s="54">
        <v>2460.3510000000001</v>
      </c>
      <c r="M12" s="54">
        <v>1698.558</v>
      </c>
    </row>
    <row r="13" spans="1:13" x14ac:dyDescent="0.55000000000000004">
      <c r="A13" s="16">
        <v>2556</v>
      </c>
      <c r="B13" s="54">
        <v>1456.258</v>
      </c>
      <c r="C13" s="54">
        <v>88.576999999999998</v>
      </c>
      <c r="D13" s="54">
        <v>99.58</v>
      </c>
      <c r="E13" s="54">
        <v>206.36699999999999</v>
      </c>
      <c r="F13" s="54">
        <v>101.35599999999999</v>
      </c>
      <c r="G13" s="54">
        <v>88.254000000000005</v>
      </c>
      <c r="H13" s="54">
        <v>103.25700000000001</v>
      </c>
      <c r="I13" s="54">
        <v>49.26</v>
      </c>
      <c r="J13" s="54">
        <v>68.83</v>
      </c>
      <c r="K13" s="54">
        <v>42.51</v>
      </c>
      <c r="L13" s="54">
        <v>103</v>
      </c>
      <c r="M13" s="54">
        <v>217.63</v>
      </c>
    </row>
    <row r="14" spans="1:13" x14ac:dyDescent="0.55000000000000004">
      <c r="A14" s="15">
        <v>2557</v>
      </c>
      <c r="B14" s="64">
        <v>56.653799999999997</v>
      </c>
      <c r="C14" s="64">
        <v>20.849</v>
      </c>
      <c r="D14" s="64">
        <v>10.247</v>
      </c>
      <c r="E14" s="64">
        <v>28.908000000000001</v>
      </c>
      <c r="F14" s="64">
        <v>14.273999999999999</v>
      </c>
      <c r="G14" s="64">
        <v>14.569000000000001</v>
      </c>
      <c r="H14" s="64">
        <v>14.970599999999999</v>
      </c>
      <c r="I14" s="64">
        <v>10.365</v>
      </c>
      <c r="J14" s="64">
        <v>26.24</v>
      </c>
      <c r="K14" s="55"/>
      <c r="L14" s="55"/>
      <c r="M14" s="55"/>
    </row>
    <row r="15" spans="1:13" s="4" customFormat="1" x14ac:dyDescent="0.55000000000000004">
      <c r="A15" s="25" t="s">
        <v>15</v>
      </c>
      <c r="B15" s="23">
        <f>MAX(B6:B14)</f>
        <v>5165.9619731400717</v>
      </c>
      <c r="C15" s="23">
        <f>MAX(C6:C14)</f>
        <v>187.97924644701291</v>
      </c>
      <c r="D15" s="23">
        <f t="shared" ref="D15:M15" si="0">MAX(D6:D14)</f>
        <v>401.49099999999999</v>
      </c>
      <c r="E15" s="23">
        <f t="shared" si="0"/>
        <v>679.62900000000002</v>
      </c>
      <c r="F15" s="23">
        <f t="shared" si="0"/>
        <v>625.452</v>
      </c>
      <c r="G15" s="23">
        <f t="shared" si="0"/>
        <v>205.98699999999999</v>
      </c>
      <c r="H15" s="23">
        <f t="shared" si="0"/>
        <v>150.33000000000001</v>
      </c>
      <c r="I15" s="23">
        <f t="shared" si="0"/>
        <v>249.98099999999999</v>
      </c>
      <c r="J15" s="23">
        <f t="shared" si="0"/>
        <v>1141.655</v>
      </c>
      <c r="K15" s="23">
        <f t="shared" si="0"/>
        <v>624.74599999999998</v>
      </c>
      <c r="L15" s="23">
        <f t="shared" si="0"/>
        <v>7845.3530000000001</v>
      </c>
      <c r="M15" s="23">
        <f t="shared" si="0"/>
        <v>6961.9889999999996</v>
      </c>
    </row>
    <row r="16" spans="1:13" s="4" customFormat="1" x14ac:dyDescent="0.55000000000000004">
      <c r="A16" s="3" t="s">
        <v>13</v>
      </c>
      <c r="B16" s="7">
        <f>MIN(B6:B14)</f>
        <v>46.997999999999998</v>
      </c>
      <c r="C16" s="7">
        <f t="shared" ref="C16:M16" si="1">MIN(C6:C14)</f>
        <v>12.935</v>
      </c>
      <c r="D16" s="7">
        <f t="shared" si="1"/>
        <v>10.247</v>
      </c>
      <c r="E16" s="7">
        <f t="shared" si="1"/>
        <v>21.349</v>
      </c>
      <c r="F16" s="7">
        <f t="shared" si="1"/>
        <v>14.273999999999999</v>
      </c>
      <c r="G16" s="7">
        <f t="shared" si="1"/>
        <v>14.569000000000001</v>
      </c>
      <c r="H16" s="7">
        <f t="shared" si="1"/>
        <v>14.970599999999999</v>
      </c>
      <c r="I16" s="7">
        <f t="shared" si="1"/>
        <v>10.365</v>
      </c>
      <c r="J16" s="7">
        <f t="shared" si="1"/>
        <v>26.24</v>
      </c>
      <c r="K16" s="7">
        <f t="shared" si="1"/>
        <v>14.677</v>
      </c>
      <c r="L16" s="7">
        <f t="shared" si="1"/>
        <v>103</v>
      </c>
      <c r="M16" s="7">
        <f t="shared" si="1"/>
        <v>29.47</v>
      </c>
    </row>
    <row r="17" spans="1:13" s="4" customFormat="1" x14ac:dyDescent="0.55000000000000004">
      <c r="A17" s="3" t="s">
        <v>14</v>
      </c>
      <c r="B17" s="7">
        <f>AVERAGE(B6:B14)</f>
        <v>994.85108590445248</v>
      </c>
      <c r="C17" s="7">
        <f t="shared" ref="C17:M17" si="2">AVERAGE(C6:C14)</f>
        <v>57.772249605223664</v>
      </c>
      <c r="D17" s="7">
        <f t="shared" si="2"/>
        <v>115.23091632804865</v>
      </c>
      <c r="E17" s="7">
        <f t="shared" si="2"/>
        <v>202.6958170367588</v>
      </c>
      <c r="F17" s="7">
        <f t="shared" si="2"/>
        <v>160.94846560571051</v>
      </c>
      <c r="G17" s="7">
        <f t="shared" si="2"/>
        <v>77.158943116388343</v>
      </c>
      <c r="H17" s="7">
        <f t="shared" si="2"/>
        <v>71.757843872989937</v>
      </c>
      <c r="I17" s="7">
        <f t="shared" si="2"/>
        <v>70.911555555555552</v>
      </c>
      <c r="J17" s="7">
        <f t="shared" si="2"/>
        <v>272.27011111111108</v>
      </c>
      <c r="K17" s="7">
        <f t="shared" si="2"/>
        <v>190.63700000000003</v>
      </c>
      <c r="L17" s="7">
        <f t="shared" si="2"/>
        <v>2719.5267499999995</v>
      </c>
      <c r="M17" s="7">
        <f t="shared" si="2"/>
        <v>2175.8448537872841</v>
      </c>
    </row>
    <row r="18" spans="1:13" x14ac:dyDescent="0.55000000000000004">
      <c r="A18" s="2"/>
    </row>
    <row r="19" spans="1:13" x14ac:dyDescent="0.55000000000000004">
      <c r="A19" s="2"/>
    </row>
    <row r="20" spans="1:13" x14ac:dyDescent="0.55000000000000004">
      <c r="A20" s="2"/>
    </row>
    <row r="21" spans="1:13" x14ac:dyDescent="0.55000000000000004">
      <c r="A21" s="2"/>
    </row>
  </sheetData>
  <mergeCells count="4">
    <mergeCell ref="B4:M4"/>
    <mergeCell ref="A4:A5"/>
    <mergeCell ref="A1:M1"/>
    <mergeCell ref="A2:M2"/>
  </mergeCells>
  <phoneticPr fontId="5" type="noConversion"/>
  <pageMargins left="0.59" right="0.38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selection sqref="A1:M21"/>
    </sheetView>
  </sheetViews>
  <sheetFormatPr defaultRowHeight="24" x14ac:dyDescent="0.55000000000000004"/>
  <cols>
    <col min="1" max="1" width="12.140625" style="1" customWidth="1"/>
    <col min="2" max="11" width="9.85546875" style="1" customWidth="1"/>
    <col min="12" max="12" width="12.28515625" style="1" customWidth="1"/>
    <col min="13" max="13" width="13.140625" style="1" customWidth="1"/>
    <col min="14" max="17" width="9.140625" style="1"/>
    <col min="18" max="18" width="13.7109375" style="1" bestFit="1" customWidth="1"/>
    <col min="19" max="16384" width="9.140625" style="1"/>
  </cols>
  <sheetData>
    <row r="1" spans="1:13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9" customFormat="1" ht="21.75" x14ac:dyDescent="0.5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4" spans="1:13" s="4" customFormat="1" x14ac:dyDescent="0.55000000000000004">
      <c r="A4" s="83" t="s">
        <v>0</v>
      </c>
      <c r="B4" s="80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3" s="5" customFormat="1" x14ac:dyDescent="0.55000000000000004">
      <c r="A5" s="84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</row>
    <row r="6" spans="1:13" s="5" customFormat="1" x14ac:dyDescent="0.55000000000000004">
      <c r="A6" s="28">
        <v>2546</v>
      </c>
      <c r="B6" s="49">
        <v>1.8979999999999999</v>
      </c>
      <c r="C6" s="49">
        <v>0.38600000000000001</v>
      </c>
      <c r="D6" s="49">
        <v>0.313</v>
      </c>
      <c r="E6" s="49">
        <v>0.188</v>
      </c>
      <c r="F6" s="49">
        <v>0.56200000000000006</v>
      </c>
      <c r="G6" s="49">
        <v>0.112</v>
      </c>
      <c r="H6" s="49">
        <v>0.32700000000000001</v>
      </c>
      <c r="I6" s="49">
        <v>0.20799999999999999</v>
      </c>
      <c r="J6" s="49">
        <v>0.19900000000000001</v>
      </c>
      <c r="K6" s="49">
        <v>2.2309999999999999</v>
      </c>
      <c r="L6" s="49">
        <v>4.3811</v>
      </c>
      <c r="M6" s="49">
        <v>7.5010000000000003</v>
      </c>
    </row>
    <row r="7" spans="1:13" s="5" customFormat="1" hidden="1" x14ac:dyDescent="0.55000000000000004">
      <c r="A7" s="29">
        <v>2547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s="5" customFormat="1" x14ac:dyDescent="0.55000000000000004">
      <c r="A8" s="29">
        <v>2548</v>
      </c>
      <c r="B8" s="50">
        <v>0.13</v>
      </c>
      <c r="C8" s="50">
        <v>0.14499999999999999</v>
      </c>
      <c r="D8" s="50">
        <v>0.14899999999999999</v>
      </c>
      <c r="E8" s="50">
        <v>4.9000000000000002E-2</v>
      </c>
      <c r="F8" s="50">
        <v>0.124</v>
      </c>
      <c r="G8" s="50">
        <v>3.9E-2</v>
      </c>
      <c r="H8" s="50">
        <v>0.04</v>
      </c>
      <c r="I8" s="50">
        <v>0.874</v>
      </c>
      <c r="J8" s="50">
        <v>52.02</v>
      </c>
      <c r="K8" s="50">
        <v>65.89</v>
      </c>
      <c r="L8" s="50">
        <v>75.908000000000001</v>
      </c>
      <c r="M8" s="50">
        <v>90.658000000000001</v>
      </c>
    </row>
    <row r="9" spans="1:13" hidden="1" x14ac:dyDescent="0.55000000000000004">
      <c r="A9" s="16">
        <v>2549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x14ac:dyDescent="0.55000000000000004">
      <c r="A10" s="16">
        <v>2550</v>
      </c>
      <c r="B10" s="48">
        <v>0</v>
      </c>
      <c r="C10" s="48">
        <v>0</v>
      </c>
      <c r="D10" s="48">
        <v>0.251</v>
      </c>
      <c r="E10" s="48">
        <v>0.25</v>
      </c>
      <c r="F10" s="48">
        <v>0.15</v>
      </c>
      <c r="G10" s="48">
        <v>0.14499999999999999</v>
      </c>
      <c r="H10" s="48">
        <v>1.3440000000000001</v>
      </c>
      <c r="I10" s="48">
        <v>0.26400000000000001</v>
      </c>
      <c r="J10" s="48">
        <v>0.59399999999999997</v>
      </c>
      <c r="K10" s="48">
        <v>3.9449999999999998</v>
      </c>
      <c r="L10" s="48">
        <v>6.4969999999999999</v>
      </c>
      <c r="M10" s="48">
        <v>8.9209999999999994</v>
      </c>
    </row>
    <row r="11" spans="1:13" x14ac:dyDescent="0.55000000000000004">
      <c r="A11" s="16">
        <v>2551</v>
      </c>
      <c r="B11" s="48">
        <v>2.3479999999999999</v>
      </c>
      <c r="C11" s="48">
        <v>0.878</v>
      </c>
      <c r="D11" s="48">
        <v>1.278</v>
      </c>
      <c r="E11" s="48">
        <v>1.1559999999999999</v>
      </c>
      <c r="F11" s="48">
        <v>1.3129999999999999</v>
      </c>
      <c r="G11" s="48">
        <v>1.6759999999999999</v>
      </c>
      <c r="H11" s="48">
        <v>1.1359999999999999</v>
      </c>
      <c r="I11" s="48">
        <v>1.264</v>
      </c>
      <c r="J11" s="48">
        <v>1.2350000000000001</v>
      </c>
      <c r="K11" s="48">
        <v>1.93</v>
      </c>
      <c r="L11" s="48">
        <v>22.321000000000002</v>
      </c>
      <c r="M11" s="48">
        <v>23.984000000000002</v>
      </c>
    </row>
    <row r="12" spans="1:13" x14ac:dyDescent="0.55000000000000004">
      <c r="A12" s="16">
        <v>2552</v>
      </c>
      <c r="B12" s="48">
        <v>6.532</v>
      </c>
      <c r="C12" s="48">
        <v>0.79200000000000004</v>
      </c>
      <c r="D12" s="48">
        <v>4.2530000000000001</v>
      </c>
      <c r="E12" s="48">
        <v>3.3479999999999999</v>
      </c>
      <c r="F12" s="48">
        <v>4.0590000000000002</v>
      </c>
      <c r="G12" s="48">
        <v>2.1960000000000002</v>
      </c>
      <c r="H12" s="48">
        <v>2.23</v>
      </c>
      <c r="I12" s="48">
        <v>2.35</v>
      </c>
      <c r="J12" s="48">
        <v>2.25</v>
      </c>
      <c r="K12" s="48">
        <v>2.15</v>
      </c>
      <c r="L12" s="48">
        <v>3.8</v>
      </c>
      <c r="M12" s="48">
        <v>4.5</v>
      </c>
    </row>
    <row r="13" spans="1:13" hidden="1" x14ac:dyDescent="0.55000000000000004">
      <c r="A13" s="16">
        <v>2553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x14ac:dyDescent="0.55000000000000004">
      <c r="A14" s="16">
        <v>2553</v>
      </c>
      <c r="B14" s="48">
        <v>0</v>
      </c>
      <c r="C14" s="48">
        <v>0</v>
      </c>
      <c r="D14" s="48">
        <v>4.101</v>
      </c>
      <c r="E14" s="48">
        <v>6.3170000000000002</v>
      </c>
      <c r="F14" s="48">
        <v>6.7450000000000001</v>
      </c>
      <c r="G14" s="48">
        <v>7.3</v>
      </c>
      <c r="H14" s="48">
        <v>6.3109999999999999</v>
      </c>
      <c r="I14" s="48">
        <v>9.51</v>
      </c>
      <c r="J14" s="48">
        <v>9.4550000000000001</v>
      </c>
      <c r="K14" s="48">
        <v>17.213000000000001</v>
      </c>
      <c r="L14" s="48">
        <v>172.637</v>
      </c>
      <c r="M14" s="48">
        <v>70.698999999999998</v>
      </c>
    </row>
    <row r="15" spans="1:13" x14ac:dyDescent="0.55000000000000004">
      <c r="A15" s="16">
        <v>2554</v>
      </c>
      <c r="B15" s="51">
        <v>116.383</v>
      </c>
      <c r="C15" s="51">
        <v>13.885999999999999</v>
      </c>
      <c r="D15" s="51">
        <v>35.401000000000003</v>
      </c>
      <c r="E15" s="51">
        <v>33.226999999999997</v>
      </c>
      <c r="F15" s="51">
        <v>18.626999999999999</v>
      </c>
      <c r="G15" s="51">
        <v>10.858000000000001</v>
      </c>
      <c r="H15" s="51">
        <v>4.7539999999999996</v>
      </c>
      <c r="I15" s="51">
        <v>17.885000000000002</v>
      </c>
      <c r="J15" s="51">
        <v>39.786000000000001</v>
      </c>
      <c r="K15" s="51">
        <v>16.972999999999999</v>
      </c>
      <c r="L15" s="51">
        <v>140.76400000000001</v>
      </c>
      <c r="M15" s="51">
        <v>124.21</v>
      </c>
    </row>
    <row r="16" spans="1:13" x14ac:dyDescent="0.55000000000000004">
      <c r="A16" s="16">
        <v>2555</v>
      </c>
      <c r="B16" s="48">
        <v>222.48500000000001</v>
      </c>
      <c r="C16" s="48">
        <v>28.052</v>
      </c>
      <c r="D16" s="48">
        <v>14.911</v>
      </c>
      <c r="E16" s="48">
        <v>33.155000000000001</v>
      </c>
      <c r="F16" s="48">
        <v>9.766</v>
      </c>
      <c r="G16" s="48">
        <v>9.7249999999999996</v>
      </c>
      <c r="H16" s="51">
        <v>3.254</v>
      </c>
      <c r="I16" s="51">
        <v>9.4559999999999995</v>
      </c>
      <c r="J16" s="51">
        <v>12.332000000000001</v>
      </c>
      <c r="K16" s="51">
        <v>6.5679999999999996</v>
      </c>
      <c r="L16" s="51">
        <v>121.023</v>
      </c>
      <c r="M16" s="51">
        <v>99.563000000000002</v>
      </c>
    </row>
    <row r="17" spans="1:25" x14ac:dyDescent="0.55000000000000004">
      <c r="A17" s="16">
        <v>2556</v>
      </c>
      <c r="B17" s="48">
        <v>69.143000000000001</v>
      </c>
      <c r="C17" s="48">
        <v>33.78</v>
      </c>
      <c r="D17" s="48">
        <v>16.779</v>
      </c>
      <c r="E17" s="48">
        <v>21.817</v>
      </c>
      <c r="F17" s="48">
        <v>17.946000000000002</v>
      </c>
      <c r="G17" s="48">
        <v>11.771000000000001</v>
      </c>
      <c r="H17" s="51">
        <v>4.415</v>
      </c>
      <c r="I17" s="48">
        <v>13.898</v>
      </c>
      <c r="J17" s="48">
        <v>25.875</v>
      </c>
      <c r="K17" s="48">
        <v>29.242000000000001</v>
      </c>
      <c r="L17" s="48">
        <v>147.34100000000001</v>
      </c>
      <c r="M17" s="48">
        <v>126.605</v>
      </c>
    </row>
    <row r="18" spans="1:25" x14ac:dyDescent="0.55000000000000004">
      <c r="A18" s="15">
        <v>2557</v>
      </c>
      <c r="B18" s="62">
        <v>6.1920000000000002</v>
      </c>
      <c r="C18" s="62">
        <v>3.7280000000000002</v>
      </c>
      <c r="D18" s="62">
        <v>0.25600000000000001</v>
      </c>
      <c r="E18" s="62">
        <v>0.34200000000000003</v>
      </c>
      <c r="F18" s="62">
        <v>0.109</v>
      </c>
      <c r="G18" s="62">
        <v>0.33800000000000002</v>
      </c>
      <c r="H18" s="63">
        <v>2.649</v>
      </c>
      <c r="I18" s="62">
        <v>0.22500000000000001</v>
      </c>
      <c r="J18" s="62">
        <v>1.871</v>
      </c>
      <c r="K18" s="52"/>
      <c r="L18" s="52"/>
      <c r="M18" s="52"/>
    </row>
    <row r="19" spans="1:25" s="4" customFormat="1" x14ac:dyDescent="0.55000000000000004">
      <c r="A19" s="25" t="s">
        <v>15</v>
      </c>
      <c r="B19" s="27">
        <f>MAX(B6:B18)</f>
        <v>222.48500000000001</v>
      </c>
      <c r="C19" s="27">
        <f t="shared" ref="C19:M19" si="0">MAX(C6:C18)</f>
        <v>33.78</v>
      </c>
      <c r="D19" s="27">
        <f t="shared" si="0"/>
        <v>35.401000000000003</v>
      </c>
      <c r="E19" s="27">
        <f t="shared" si="0"/>
        <v>33.226999999999997</v>
      </c>
      <c r="F19" s="27">
        <f t="shared" si="0"/>
        <v>18.626999999999999</v>
      </c>
      <c r="G19" s="27">
        <f t="shared" si="0"/>
        <v>11.771000000000001</v>
      </c>
      <c r="H19" s="27">
        <f t="shared" si="0"/>
        <v>6.3109999999999999</v>
      </c>
      <c r="I19" s="27">
        <f t="shared" si="0"/>
        <v>17.885000000000002</v>
      </c>
      <c r="J19" s="27">
        <f t="shared" si="0"/>
        <v>52.02</v>
      </c>
      <c r="K19" s="27">
        <f t="shared" si="0"/>
        <v>65.89</v>
      </c>
      <c r="L19" s="27">
        <f t="shared" si="0"/>
        <v>172.637</v>
      </c>
      <c r="M19" s="27">
        <f t="shared" si="0"/>
        <v>126.605</v>
      </c>
    </row>
    <row r="20" spans="1:25" s="4" customFormat="1" x14ac:dyDescent="0.55000000000000004">
      <c r="A20" s="3" t="s">
        <v>14</v>
      </c>
      <c r="B20" s="6">
        <f>AVERAGE(B6:B18)</f>
        <v>42.511099999999999</v>
      </c>
      <c r="C20" s="6">
        <f t="shared" ref="C20:M20" si="1">AVERAGE(C6:C18)</f>
        <v>8.1646999999999998</v>
      </c>
      <c r="D20" s="6">
        <f t="shared" si="1"/>
        <v>7.7692000000000005</v>
      </c>
      <c r="E20" s="6">
        <f t="shared" si="1"/>
        <v>9.9848999999999997</v>
      </c>
      <c r="F20" s="6">
        <f t="shared" si="1"/>
        <v>5.9401000000000002</v>
      </c>
      <c r="G20" s="6">
        <f t="shared" si="1"/>
        <v>4.4160000000000004</v>
      </c>
      <c r="H20" s="6">
        <f t="shared" si="1"/>
        <v>2.6459999999999999</v>
      </c>
      <c r="I20" s="6">
        <f t="shared" si="1"/>
        <v>5.5934000000000008</v>
      </c>
      <c r="J20" s="6">
        <f t="shared" si="1"/>
        <v>14.561700000000002</v>
      </c>
      <c r="K20" s="6">
        <f t="shared" si="1"/>
        <v>16.238</v>
      </c>
      <c r="L20" s="6">
        <f t="shared" si="1"/>
        <v>77.185788888888894</v>
      </c>
      <c r="M20" s="6">
        <f t="shared" si="1"/>
        <v>61.848999999999997</v>
      </c>
    </row>
    <row r="21" spans="1:25" s="4" customFormat="1" x14ac:dyDescent="0.55000000000000004">
      <c r="A21" s="3" t="s">
        <v>13</v>
      </c>
      <c r="B21" s="6">
        <f>MIN(B6:B18)</f>
        <v>0</v>
      </c>
      <c r="C21" s="6">
        <f t="shared" ref="C21:M21" si="2">MIN(C6:C18)</f>
        <v>0</v>
      </c>
      <c r="D21" s="6">
        <f t="shared" si="2"/>
        <v>0.14899999999999999</v>
      </c>
      <c r="E21" s="6">
        <f t="shared" si="2"/>
        <v>4.9000000000000002E-2</v>
      </c>
      <c r="F21" s="6">
        <f t="shared" si="2"/>
        <v>0.109</v>
      </c>
      <c r="G21" s="6">
        <f t="shared" si="2"/>
        <v>3.9E-2</v>
      </c>
      <c r="H21" s="6">
        <f t="shared" si="2"/>
        <v>0.04</v>
      </c>
      <c r="I21" s="6">
        <f t="shared" si="2"/>
        <v>0.20799999999999999</v>
      </c>
      <c r="J21" s="6">
        <f t="shared" si="2"/>
        <v>0.19900000000000001</v>
      </c>
      <c r="K21" s="6">
        <f t="shared" si="2"/>
        <v>1.93</v>
      </c>
      <c r="L21" s="6">
        <f t="shared" si="2"/>
        <v>3.8</v>
      </c>
      <c r="M21" s="6">
        <f t="shared" si="2"/>
        <v>4.5</v>
      </c>
      <c r="T21" s="5"/>
      <c r="V21" s="5"/>
      <c r="W21" s="5"/>
      <c r="X21" s="5"/>
      <c r="Y21" s="5"/>
    </row>
    <row r="22" spans="1:25" x14ac:dyDescent="0.55000000000000004">
      <c r="A22" s="2"/>
      <c r="T22" s="5"/>
      <c r="U22" s="4"/>
      <c r="V22" s="5"/>
      <c r="W22" s="5"/>
      <c r="X22" s="5"/>
      <c r="Y22" s="5"/>
    </row>
    <row r="23" spans="1:25" x14ac:dyDescent="0.55000000000000004">
      <c r="A23" s="2"/>
      <c r="T23" s="5"/>
      <c r="U23" s="4"/>
      <c r="V23" s="5"/>
      <c r="W23" s="5"/>
      <c r="X23" s="5"/>
      <c r="Y23" s="5"/>
    </row>
    <row r="24" spans="1:25" x14ac:dyDescent="0.55000000000000004">
      <c r="A24" s="2"/>
      <c r="P24" s="5"/>
      <c r="Q24" s="4"/>
      <c r="T24" s="5"/>
      <c r="U24" s="4"/>
      <c r="V24" s="5"/>
      <c r="W24" s="5"/>
      <c r="X24" s="5"/>
      <c r="Y24" s="5"/>
    </row>
    <row r="25" spans="1:25" x14ac:dyDescent="0.55000000000000004">
      <c r="A25" s="2"/>
      <c r="P25" s="5"/>
      <c r="Q25" s="4"/>
      <c r="T25" s="5"/>
      <c r="U25" s="4"/>
    </row>
    <row r="26" spans="1:25" x14ac:dyDescent="0.55000000000000004">
      <c r="P26" s="5"/>
      <c r="Q26" s="4"/>
      <c r="T26" s="5"/>
      <c r="U26" s="4"/>
    </row>
    <row r="27" spans="1:25" x14ac:dyDescent="0.55000000000000004">
      <c r="P27" s="5"/>
      <c r="Q27" s="4"/>
      <c r="T27" s="5"/>
      <c r="U27" s="4"/>
    </row>
    <row r="28" spans="1:25" x14ac:dyDescent="0.55000000000000004">
      <c r="P28" s="5"/>
      <c r="Q28" s="4"/>
      <c r="T28" s="5"/>
      <c r="U28" s="4"/>
    </row>
    <row r="29" spans="1:25" x14ac:dyDescent="0.55000000000000004">
      <c r="P29" s="5"/>
      <c r="T29" s="5"/>
      <c r="U29" s="4"/>
    </row>
    <row r="30" spans="1:25" x14ac:dyDescent="0.55000000000000004">
      <c r="P30" s="5"/>
      <c r="T30" s="5"/>
      <c r="U30" s="4"/>
    </row>
    <row r="31" spans="1:25" x14ac:dyDescent="0.55000000000000004">
      <c r="P31" s="5"/>
      <c r="T31" s="5"/>
      <c r="U31" s="4"/>
    </row>
    <row r="32" spans="1:25" x14ac:dyDescent="0.55000000000000004">
      <c r="P32" s="5"/>
      <c r="T32" s="5"/>
      <c r="U32" s="4"/>
    </row>
    <row r="33" spans="16:25" x14ac:dyDescent="0.55000000000000004">
      <c r="P33" s="5"/>
      <c r="T33" s="5"/>
      <c r="U33" s="4"/>
    </row>
    <row r="34" spans="16:25" x14ac:dyDescent="0.55000000000000004">
      <c r="P34" s="5"/>
      <c r="T34" s="5"/>
      <c r="U34" s="4"/>
    </row>
    <row r="35" spans="16:25" x14ac:dyDescent="0.55000000000000004">
      <c r="P35" s="5"/>
      <c r="T35" s="5"/>
      <c r="U35" s="4"/>
      <c r="V35" s="4"/>
      <c r="X35" s="4"/>
      <c r="Y35" s="4"/>
    </row>
    <row r="36" spans="16:25" x14ac:dyDescent="0.55000000000000004">
      <c r="P36" s="5"/>
      <c r="T36" s="5"/>
      <c r="U36" s="4"/>
      <c r="V36" s="4"/>
      <c r="X36" s="4"/>
      <c r="Y36" s="4"/>
    </row>
    <row r="37" spans="16:25" x14ac:dyDescent="0.55000000000000004">
      <c r="P37" s="5"/>
      <c r="T37" s="5"/>
      <c r="U37" s="4"/>
      <c r="V37" s="4"/>
      <c r="X37" s="4"/>
      <c r="Y37" s="4"/>
    </row>
    <row r="38" spans="16:25" x14ac:dyDescent="0.55000000000000004">
      <c r="T38" s="5"/>
      <c r="U38" s="4"/>
    </row>
    <row r="39" spans="16:25" x14ac:dyDescent="0.55000000000000004">
      <c r="T39" s="5"/>
      <c r="U39" s="4"/>
    </row>
  </sheetData>
  <mergeCells count="4">
    <mergeCell ref="A4:A5"/>
    <mergeCell ref="B4:M4"/>
    <mergeCell ref="A1:M1"/>
    <mergeCell ref="A2:M2"/>
  </mergeCells>
  <pageMargins left="0.75" right="0.28000000000000003" top="0.76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A21" zoomScaleNormal="100" workbookViewId="0">
      <selection activeCell="M38" sqref="M38"/>
    </sheetView>
  </sheetViews>
  <sheetFormatPr defaultRowHeight="24" x14ac:dyDescent="0.55000000000000004"/>
  <cols>
    <col min="1" max="1" width="12.140625" style="1" customWidth="1"/>
    <col min="2" max="11" width="9.85546875" style="1" customWidth="1"/>
    <col min="12" max="12" width="12.28515625" style="1" customWidth="1"/>
    <col min="13" max="13" width="13.140625" style="1" customWidth="1"/>
    <col min="14" max="19" width="9.140625" style="1"/>
    <col min="20" max="20" width="9.5703125" style="1" bestFit="1" customWidth="1"/>
    <col min="21" max="16384" width="9.140625" style="1"/>
  </cols>
  <sheetData>
    <row r="1" spans="1:22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2" s="9" customFormat="1" ht="21.75" x14ac:dyDescent="0.5">
      <c r="A2" s="85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2" s="4" customFormat="1" x14ac:dyDescent="0.55000000000000004">
      <c r="A3" s="83" t="s">
        <v>0</v>
      </c>
      <c r="B3" s="80" t="s">
        <v>18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O3" s="76"/>
      <c r="P3" s="76"/>
      <c r="Q3" s="76"/>
      <c r="R3" s="76"/>
      <c r="S3" s="76"/>
      <c r="T3" s="76"/>
      <c r="U3" s="76"/>
      <c r="V3" s="76"/>
    </row>
    <row r="4" spans="1:22" s="5" customFormat="1" x14ac:dyDescent="0.55000000000000004">
      <c r="A4" s="84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O4" s="78">
        <v>4.6189999999999998</v>
      </c>
      <c r="P4" s="78">
        <v>1.296</v>
      </c>
      <c r="Q4" s="78">
        <v>1</v>
      </c>
      <c r="R4" s="78">
        <v>11.68</v>
      </c>
      <c r="S4" s="78"/>
      <c r="T4" s="78">
        <v>0.43</v>
      </c>
      <c r="U4" s="78"/>
      <c r="V4" s="78">
        <v>0.247</v>
      </c>
    </row>
    <row r="5" spans="1:22" s="9" customFormat="1" x14ac:dyDescent="0.55000000000000004">
      <c r="A5" s="17">
        <v>2531</v>
      </c>
      <c r="B5" s="30">
        <v>0</v>
      </c>
      <c r="C5" s="30">
        <v>0</v>
      </c>
      <c r="D5" s="30">
        <v>3.3</v>
      </c>
      <c r="E5" s="30">
        <v>1.59</v>
      </c>
      <c r="F5" s="30">
        <v>5.88</v>
      </c>
      <c r="G5" s="30">
        <v>1.06</v>
      </c>
      <c r="H5" s="30">
        <v>4.96</v>
      </c>
      <c r="I5" s="30">
        <v>9.42</v>
      </c>
      <c r="J5" s="30">
        <v>18.86</v>
      </c>
      <c r="K5" s="30">
        <v>15.83</v>
      </c>
      <c r="L5" s="30">
        <v>80.25</v>
      </c>
      <c r="M5" s="30">
        <v>34.56</v>
      </c>
      <c r="O5" s="72">
        <v>2.7879999999999998</v>
      </c>
      <c r="P5" s="72">
        <v>1.9950000000000001</v>
      </c>
      <c r="Q5" s="72">
        <v>2</v>
      </c>
      <c r="R5" s="72">
        <v>11.68</v>
      </c>
      <c r="S5" s="72"/>
      <c r="T5" s="72">
        <v>0.43</v>
      </c>
      <c r="U5" s="72"/>
      <c r="V5" s="78">
        <v>0.247</v>
      </c>
    </row>
    <row r="6" spans="1:22" s="9" customFormat="1" x14ac:dyDescent="0.55000000000000004">
      <c r="A6" s="19">
        <v>2532</v>
      </c>
      <c r="B6" s="31">
        <v>7.86</v>
      </c>
      <c r="C6" s="31">
        <v>1.73</v>
      </c>
      <c r="D6" s="31">
        <v>4.03</v>
      </c>
      <c r="E6" s="31">
        <v>6.13</v>
      </c>
      <c r="F6" s="31">
        <v>1.98</v>
      </c>
      <c r="G6" s="31">
        <v>0.82</v>
      </c>
      <c r="H6" s="31">
        <v>11.76</v>
      </c>
      <c r="I6" s="31">
        <v>2.75</v>
      </c>
      <c r="J6" s="31">
        <v>11.99</v>
      </c>
      <c r="K6" s="31">
        <v>24.74</v>
      </c>
      <c r="L6" s="31">
        <v>30.02</v>
      </c>
      <c r="M6" s="31">
        <v>9.4600000000000009</v>
      </c>
      <c r="O6" s="72">
        <v>22.305</v>
      </c>
      <c r="P6" s="72">
        <v>22.305</v>
      </c>
      <c r="Q6" s="72">
        <v>3</v>
      </c>
      <c r="R6" s="72">
        <v>7.8860000000000001</v>
      </c>
      <c r="S6" s="72"/>
      <c r="T6" s="72">
        <v>0.43</v>
      </c>
      <c r="U6" s="72"/>
      <c r="V6" s="78">
        <v>0.247</v>
      </c>
    </row>
    <row r="7" spans="1:22" s="9" customFormat="1" x14ac:dyDescent="0.55000000000000004">
      <c r="A7" s="19">
        <v>2533</v>
      </c>
      <c r="B7" s="31">
        <v>1.46</v>
      </c>
      <c r="C7" s="31">
        <v>0.92</v>
      </c>
      <c r="D7" s="31">
        <v>2.37</v>
      </c>
      <c r="E7" s="31">
        <v>0.69</v>
      </c>
      <c r="F7" s="31">
        <v>5.73</v>
      </c>
      <c r="G7" s="31">
        <v>0.78</v>
      </c>
      <c r="H7" s="31">
        <v>0.28999999999999998</v>
      </c>
      <c r="I7" s="31">
        <v>0.28000000000000003</v>
      </c>
      <c r="J7" s="31">
        <v>0.36</v>
      </c>
      <c r="K7" s="31">
        <v>2.64</v>
      </c>
      <c r="L7" s="31">
        <v>12.16</v>
      </c>
      <c r="M7" s="31">
        <v>40.950000000000003</v>
      </c>
      <c r="O7" s="72">
        <v>7.8860000000000001</v>
      </c>
      <c r="P7" s="72">
        <v>7.8860000000000001</v>
      </c>
      <c r="Q7" s="72">
        <v>4</v>
      </c>
      <c r="R7" s="72">
        <v>7.3019999999999996</v>
      </c>
      <c r="S7" s="72"/>
      <c r="T7" s="72">
        <v>0.43</v>
      </c>
      <c r="U7" s="72"/>
      <c r="V7" s="78">
        <v>0.247</v>
      </c>
    </row>
    <row r="8" spans="1:22" s="9" customFormat="1" x14ac:dyDescent="0.55000000000000004">
      <c r="A8" s="19">
        <v>2534</v>
      </c>
      <c r="B8" s="31">
        <v>4.72</v>
      </c>
      <c r="C8" s="31">
        <v>1.29</v>
      </c>
      <c r="D8" s="31">
        <v>4.76</v>
      </c>
      <c r="E8" s="31">
        <v>2.86</v>
      </c>
      <c r="F8" s="31">
        <v>5.74</v>
      </c>
      <c r="G8" s="31">
        <v>6.71</v>
      </c>
      <c r="H8" s="31">
        <v>16.39</v>
      </c>
      <c r="I8" s="31">
        <v>22.13</v>
      </c>
      <c r="J8" s="31">
        <v>36.4</v>
      </c>
      <c r="K8" s="31">
        <v>21.07</v>
      </c>
      <c r="L8" s="31">
        <v>45.94</v>
      </c>
      <c r="M8" s="31">
        <v>55.25</v>
      </c>
      <c r="O8" s="72">
        <v>5.6429999999999998</v>
      </c>
      <c r="P8" s="72">
        <v>5.6429999999999998</v>
      </c>
      <c r="Q8" s="72">
        <v>5</v>
      </c>
      <c r="R8" s="72">
        <v>6.18</v>
      </c>
      <c r="S8" s="72"/>
      <c r="T8" s="72">
        <v>0.43</v>
      </c>
      <c r="U8" s="72"/>
      <c r="V8" s="78">
        <v>0.247</v>
      </c>
    </row>
    <row r="9" spans="1:22" s="9" customFormat="1" x14ac:dyDescent="0.55000000000000004">
      <c r="A9" s="19">
        <v>2535</v>
      </c>
      <c r="B9" s="31">
        <v>20.41</v>
      </c>
      <c r="C9" s="31">
        <v>12.65</v>
      </c>
      <c r="D9" s="31">
        <v>4.8499999999999996</v>
      </c>
      <c r="E9" s="31">
        <v>1.29</v>
      </c>
      <c r="F9" s="31">
        <v>2.69</v>
      </c>
      <c r="G9" s="31">
        <v>2.77</v>
      </c>
      <c r="H9" s="31">
        <v>4.55</v>
      </c>
      <c r="I9" s="31">
        <v>6.69</v>
      </c>
      <c r="J9" s="31">
        <v>2.4900000000000002</v>
      </c>
      <c r="K9" s="31">
        <v>4.51</v>
      </c>
      <c r="L9" s="31">
        <v>29.7</v>
      </c>
      <c r="M9" s="31">
        <v>24.94</v>
      </c>
      <c r="O9" s="72">
        <v>1.9950000000000001</v>
      </c>
      <c r="P9" s="72">
        <v>4.6189999999999998</v>
      </c>
      <c r="Q9" s="72">
        <v>6</v>
      </c>
      <c r="R9" s="72">
        <v>11.689</v>
      </c>
      <c r="S9" s="72"/>
      <c r="T9" s="72">
        <v>0.43</v>
      </c>
      <c r="U9" s="72"/>
      <c r="V9" s="78">
        <v>0.247</v>
      </c>
    </row>
    <row r="10" spans="1:22" s="9" customFormat="1" x14ac:dyDescent="0.55000000000000004">
      <c r="A10" s="19">
        <v>2536</v>
      </c>
      <c r="B10" s="31">
        <v>5.52</v>
      </c>
      <c r="C10" s="31">
        <v>3.51</v>
      </c>
      <c r="D10" s="31">
        <v>7.66</v>
      </c>
      <c r="E10" s="31">
        <v>7.31</v>
      </c>
      <c r="F10" s="31">
        <v>4.33</v>
      </c>
      <c r="G10" s="31">
        <v>3.87</v>
      </c>
      <c r="H10" s="31">
        <v>1.91</v>
      </c>
      <c r="I10" s="31">
        <v>0.89</v>
      </c>
      <c r="J10" s="31">
        <v>2.5</v>
      </c>
      <c r="K10" s="31">
        <v>17.64</v>
      </c>
      <c r="L10" s="31">
        <v>43.94</v>
      </c>
      <c r="M10" s="31">
        <v>113.72</v>
      </c>
      <c r="O10" s="72">
        <v>2.7879999999999998</v>
      </c>
      <c r="P10" s="72">
        <v>5.6429999999999998</v>
      </c>
      <c r="Q10" s="72">
        <v>7</v>
      </c>
      <c r="R10" s="72">
        <v>10.367000000000001</v>
      </c>
      <c r="S10" s="72"/>
      <c r="T10" s="72">
        <v>0.43</v>
      </c>
      <c r="U10" s="72"/>
      <c r="V10" s="78">
        <v>0.247</v>
      </c>
    </row>
    <row r="11" spans="1:22" s="9" customFormat="1" x14ac:dyDescent="0.55000000000000004">
      <c r="A11" s="19">
        <v>2537</v>
      </c>
      <c r="B11" s="31">
        <v>22.52</v>
      </c>
      <c r="C11" s="31">
        <v>5.63</v>
      </c>
      <c r="D11" s="31">
        <v>29.47</v>
      </c>
      <c r="E11" s="31">
        <v>22.11</v>
      </c>
      <c r="F11" s="31">
        <v>18.95</v>
      </c>
      <c r="G11" s="31">
        <v>10.55</v>
      </c>
      <c r="H11" s="31">
        <v>20.58</v>
      </c>
      <c r="I11" s="31">
        <v>15.82</v>
      </c>
      <c r="J11" s="31">
        <v>12.7</v>
      </c>
      <c r="K11" s="31">
        <v>29.86</v>
      </c>
      <c r="L11" s="31">
        <v>106.58</v>
      </c>
      <c r="M11" s="31">
        <v>29.82</v>
      </c>
      <c r="O11" s="72">
        <v>2.7879999999999998</v>
      </c>
      <c r="P11" s="72">
        <v>5.6429999999999998</v>
      </c>
      <c r="Q11" s="72">
        <v>8</v>
      </c>
      <c r="R11" s="72">
        <v>7.8860000000000001</v>
      </c>
      <c r="S11" s="72"/>
      <c r="T11" s="72">
        <v>0.43</v>
      </c>
      <c r="U11" s="72"/>
      <c r="V11" s="78">
        <v>0.247</v>
      </c>
    </row>
    <row r="12" spans="1:22" s="9" customFormat="1" x14ac:dyDescent="0.55000000000000004">
      <c r="A12" s="19">
        <v>2538</v>
      </c>
      <c r="B12" s="31">
        <v>5.49</v>
      </c>
      <c r="C12" s="31">
        <v>7.86</v>
      </c>
      <c r="D12" s="31">
        <v>10.029999999999999</v>
      </c>
      <c r="E12" s="31">
        <v>7.37</v>
      </c>
      <c r="F12" s="31">
        <v>3.26</v>
      </c>
      <c r="G12" s="31">
        <v>1.56</v>
      </c>
      <c r="H12" s="31">
        <v>1.53</v>
      </c>
      <c r="I12" s="31">
        <v>10.55</v>
      </c>
      <c r="J12" s="31">
        <v>14.72</v>
      </c>
      <c r="K12" s="31">
        <v>18.649999999999999</v>
      </c>
      <c r="L12" s="31">
        <v>68.58</v>
      </c>
      <c r="M12" s="31">
        <v>44.68</v>
      </c>
      <c r="O12" s="72">
        <v>1.9950000000000001</v>
      </c>
      <c r="P12" s="72">
        <v>11.689</v>
      </c>
      <c r="Q12" s="72">
        <v>9</v>
      </c>
      <c r="R12" s="72">
        <v>15.96</v>
      </c>
      <c r="S12" s="72"/>
      <c r="T12" s="72">
        <v>0.43</v>
      </c>
      <c r="U12" s="72"/>
      <c r="V12" s="78">
        <v>0.247</v>
      </c>
    </row>
    <row r="13" spans="1:22" s="9" customFormat="1" x14ac:dyDescent="0.55000000000000004">
      <c r="A13" s="19">
        <v>2539</v>
      </c>
      <c r="B13" s="31">
        <v>17.66</v>
      </c>
      <c r="C13" s="31">
        <v>10.92</v>
      </c>
      <c r="D13" s="31">
        <v>1.81</v>
      </c>
      <c r="E13" s="31">
        <v>6.52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O13" s="72">
        <v>1.9950000000000001</v>
      </c>
      <c r="P13" s="72">
        <v>5.6429999999999998</v>
      </c>
      <c r="Q13" s="72">
        <v>10</v>
      </c>
      <c r="R13" s="72">
        <v>15.96</v>
      </c>
      <c r="S13" s="72"/>
      <c r="T13" s="72">
        <v>0.43</v>
      </c>
      <c r="U13" s="72"/>
      <c r="V13" s="78">
        <v>0.247</v>
      </c>
    </row>
    <row r="14" spans="1:22" s="9" customFormat="1" x14ac:dyDescent="0.55000000000000004">
      <c r="A14" s="19">
        <v>2540</v>
      </c>
      <c r="B14" s="31">
        <v>0</v>
      </c>
      <c r="C14" s="31">
        <v>0</v>
      </c>
      <c r="D14" s="31">
        <v>0</v>
      </c>
      <c r="E14" s="31">
        <v>5.3</v>
      </c>
      <c r="F14" s="31">
        <v>5.32</v>
      </c>
      <c r="G14" s="31">
        <v>3.36</v>
      </c>
      <c r="H14" s="31">
        <v>7.31</v>
      </c>
      <c r="I14" s="31">
        <v>33.79</v>
      </c>
      <c r="J14" s="31">
        <v>23.59</v>
      </c>
      <c r="K14" s="31">
        <v>36.5</v>
      </c>
      <c r="L14" s="31">
        <v>34.74</v>
      </c>
      <c r="M14" s="31">
        <v>102.98</v>
      </c>
      <c r="O14" s="72">
        <v>1.296</v>
      </c>
      <c r="P14" s="72">
        <v>5.6429999999999998</v>
      </c>
      <c r="Q14" s="72">
        <v>11</v>
      </c>
      <c r="R14" s="72">
        <v>9.0980000000000008</v>
      </c>
      <c r="S14" s="72"/>
      <c r="T14" s="72">
        <v>0.43</v>
      </c>
      <c r="U14" s="72"/>
      <c r="V14" s="78">
        <v>0.247</v>
      </c>
    </row>
    <row r="15" spans="1:22" s="9" customFormat="1" x14ac:dyDescent="0.55000000000000004">
      <c r="A15" s="19">
        <v>2541</v>
      </c>
      <c r="B15" s="31">
        <v>16.170000000000002</v>
      </c>
      <c r="C15" s="31">
        <v>5.46</v>
      </c>
      <c r="D15" s="31">
        <v>1.8</v>
      </c>
      <c r="E15" s="31">
        <v>1.22</v>
      </c>
      <c r="F15" s="31">
        <v>1.66</v>
      </c>
      <c r="G15" s="31">
        <v>1.6</v>
      </c>
      <c r="H15" s="31">
        <v>2.0099999999999998</v>
      </c>
      <c r="I15" s="31">
        <v>5.36</v>
      </c>
      <c r="J15" s="31">
        <v>4.91</v>
      </c>
      <c r="K15" s="31">
        <v>7.21</v>
      </c>
      <c r="L15" s="31">
        <v>29.62</v>
      </c>
      <c r="M15" s="31">
        <v>32.64</v>
      </c>
      <c r="O15" s="72">
        <v>15.96</v>
      </c>
      <c r="P15" s="72">
        <v>4.6189999999999998</v>
      </c>
      <c r="Q15" s="72">
        <v>12</v>
      </c>
      <c r="R15" s="72">
        <v>14.488</v>
      </c>
      <c r="S15" s="72"/>
      <c r="T15" s="72">
        <v>0.43</v>
      </c>
      <c r="U15" s="72"/>
      <c r="V15" s="78">
        <v>0.247</v>
      </c>
    </row>
    <row r="16" spans="1:22" s="9" customFormat="1" x14ac:dyDescent="0.55000000000000004">
      <c r="A16" s="19">
        <v>2542</v>
      </c>
      <c r="B16" s="31">
        <v>66.25</v>
      </c>
      <c r="C16" s="31">
        <v>38.93</v>
      </c>
      <c r="D16" s="31">
        <v>14.17</v>
      </c>
      <c r="E16" s="31">
        <v>24.12</v>
      </c>
      <c r="F16" s="31">
        <v>11.84</v>
      </c>
      <c r="G16" s="31">
        <v>6.95</v>
      </c>
      <c r="H16" s="31">
        <v>3.9</v>
      </c>
      <c r="I16" s="31">
        <v>14.74</v>
      </c>
      <c r="J16" s="31">
        <v>16.46</v>
      </c>
      <c r="K16" s="31">
        <v>26.98</v>
      </c>
      <c r="L16" s="31">
        <v>36.56</v>
      </c>
      <c r="M16" s="31">
        <v>83.03</v>
      </c>
      <c r="O16" s="72">
        <v>13.063000000000001</v>
      </c>
      <c r="P16" s="72">
        <v>3.665</v>
      </c>
      <c r="Q16" s="72">
        <v>13</v>
      </c>
      <c r="R16" s="72">
        <v>22.305</v>
      </c>
      <c r="S16" s="72"/>
      <c r="T16" s="72">
        <v>0.43</v>
      </c>
      <c r="U16" s="72"/>
      <c r="V16" s="78">
        <v>0.247</v>
      </c>
    </row>
    <row r="17" spans="1:22" s="9" customFormat="1" x14ac:dyDescent="0.55000000000000004">
      <c r="A17" s="19">
        <v>2543</v>
      </c>
      <c r="B17" s="31">
        <v>21.9</v>
      </c>
      <c r="C17" s="31">
        <v>15.49</v>
      </c>
      <c r="D17" s="31">
        <v>22.18</v>
      </c>
      <c r="E17" s="31">
        <v>39.58</v>
      </c>
      <c r="F17" s="31">
        <v>28.3</v>
      </c>
      <c r="G17" s="31">
        <v>25.58</v>
      </c>
      <c r="H17" s="31">
        <v>14.72</v>
      </c>
      <c r="I17" s="31">
        <v>13.71</v>
      </c>
      <c r="J17" s="31">
        <v>9.18</v>
      </c>
      <c r="K17" s="31">
        <v>18.440000000000001</v>
      </c>
      <c r="L17" s="31">
        <v>92.75</v>
      </c>
      <c r="M17" s="31">
        <v>51.54</v>
      </c>
      <c r="O17" s="72">
        <v>7.8860000000000001</v>
      </c>
      <c r="P17" s="72">
        <v>3.665</v>
      </c>
      <c r="Q17" s="72">
        <v>14</v>
      </c>
      <c r="R17" s="72">
        <v>31.172999999999998</v>
      </c>
      <c r="S17" s="72"/>
      <c r="T17" s="72">
        <v>0.43</v>
      </c>
      <c r="U17" s="72"/>
      <c r="V17" s="78">
        <v>0.247</v>
      </c>
    </row>
    <row r="18" spans="1:22" s="9" customFormat="1" x14ac:dyDescent="0.55000000000000004">
      <c r="A18" s="19">
        <v>2544</v>
      </c>
      <c r="B18" s="31">
        <v>77.72</v>
      </c>
      <c r="C18" s="31">
        <v>23.43</v>
      </c>
      <c r="D18" s="31">
        <v>13.43</v>
      </c>
      <c r="E18" s="31">
        <v>7.18</v>
      </c>
      <c r="F18" s="31">
        <v>3.27</v>
      </c>
      <c r="G18" s="31">
        <v>1.79</v>
      </c>
      <c r="H18" s="31">
        <v>4.74</v>
      </c>
      <c r="I18" s="31">
        <v>2.06</v>
      </c>
      <c r="J18" s="31">
        <v>5.13</v>
      </c>
      <c r="K18" s="31">
        <v>13.96</v>
      </c>
      <c r="L18" s="31">
        <v>34.17</v>
      </c>
      <c r="M18" s="31">
        <v>53.39</v>
      </c>
      <c r="O18" s="72">
        <v>7.8860000000000001</v>
      </c>
      <c r="P18" s="72">
        <v>3.665</v>
      </c>
      <c r="Q18" s="72">
        <v>15</v>
      </c>
      <c r="R18" s="72">
        <v>14.488</v>
      </c>
      <c r="S18" s="72"/>
      <c r="T18" s="72">
        <v>0.43</v>
      </c>
      <c r="U18" s="72"/>
      <c r="V18" s="78">
        <v>0.247</v>
      </c>
    </row>
    <row r="19" spans="1:22" s="9" customFormat="1" x14ac:dyDescent="0.55000000000000004">
      <c r="A19" s="19">
        <v>2545</v>
      </c>
      <c r="B19" s="31">
        <f>10644220/1000000</f>
        <v>10.644220000000001</v>
      </c>
      <c r="C19" s="31">
        <f>722131/1000000</f>
        <v>0.72213099999999997</v>
      </c>
      <c r="D19" s="31">
        <f>1247702/1000000</f>
        <v>1.2477020000000001</v>
      </c>
      <c r="E19" s="31">
        <f>892166.4/1000000</f>
        <v>0.89216640000000003</v>
      </c>
      <c r="F19" s="31">
        <f>8534073.6/1000000</f>
        <v>8.5340735999999993</v>
      </c>
      <c r="G19" s="31">
        <f>2770502.4/1000000</f>
        <v>2.7705023999999998</v>
      </c>
      <c r="H19" s="31">
        <f>2821910.4/1000000</f>
        <v>2.8219103999999997</v>
      </c>
      <c r="I19" s="31">
        <f>3735849.6/1000000</f>
        <v>3.7358495999999999</v>
      </c>
      <c r="J19" s="31">
        <f>10684742/1000000</f>
        <v>10.684742</v>
      </c>
      <c r="K19" s="31">
        <f>15721257/1000000</f>
        <v>15.721257</v>
      </c>
      <c r="L19" s="31">
        <f>42317337/1000000</f>
        <v>42.317337000000002</v>
      </c>
      <c r="M19" s="31">
        <f>31420396/1000000</f>
        <v>31.420396</v>
      </c>
      <c r="O19" s="72">
        <v>3.665</v>
      </c>
      <c r="P19" s="72">
        <v>2.7879999999999998</v>
      </c>
      <c r="Q19" s="72">
        <v>16</v>
      </c>
      <c r="R19" s="72">
        <v>14.488</v>
      </c>
      <c r="S19" s="72"/>
      <c r="T19" s="72">
        <v>0.43</v>
      </c>
      <c r="U19" s="72"/>
      <c r="V19" s="78">
        <v>0.247</v>
      </c>
    </row>
    <row r="20" spans="1:22" s="9" customFormat="1" x14ac:dyDescent="0.55000000000000004">
      <c r="A20" s="19">
        <v>2546</v>
      </c>
      <c r="B20" s="31">
        <f>9913844.8/1000000</f>
        <v>9.9138448000000015</v>
      </c>
      <c r="C20" s="31">
        <f>4075142.4/1000000</f>
        <v>4.0751423999999998</v>
      </c>
      <c r="D20" s="31">
        <f>3209328/1000000</f>
        <v>3.2093280000000002</v>
      </c>
      <c r="E20" s="31">
        <f>3226780.8/1000000</f>
        <v>3.2267807999999998</v>
      </c>
      <c r="F20" s="31">
        <f>3374697.6/1000000</f>
        <v>3.3746976000000002</v>
      </c>
      <c r="G20" s="31">
        <f>2471040/1000000</f>
        <v>2.4710399999999999</v>
      </c>
      <c r="H20" s="31">
        <f>2011737.6/1000000</f>
        <v>2.0117376</v>
      </c>
      <c r="I20" s="31">
        <f>6455721.6/1000000</f>
        <v>6.4557215999999995</v>
      </c>
      <c r="J20" s="31">
        <f>5969462.4/1000000</f>
        <v>5.9694624000000003</v>
      </c>
      <c r="K20" s="31">
        <f>42900624/1000000</f>
        <v>42.900624000000001</v>
      </c>
      <c r="L20" s="31">
        <f>41185584/1000000</f>
        <v>41.185583999999999</v>
      </c>
      <c r="M20" s="31">
        <f>53538537.6/1000000</f>
        <v>53.538537599999998</v>
      </c>
      <c r="N20" s="11"/>
      <c r="O20" s="72">
        <v>3.665</v>
      </c>
      <c r="P20" s="72">
        <v>2.7879999999999998</v>
      </c>
      <c r="Q20" s="72">
        <v>17</v>
      </c>
      <c r="R20" s="72">
        <v>13.063000000000001</v>
      </c>
      <c r="S20" s="72"/>
      <c r="T20" s="72">
        <v>0.43</v>
      </c>
      <c r="U20" s="72"/>
      <c r="V20" s="78">
        <v>0.247</v>
      </c>
    </row>
    <row r="21" spans="1:22" s="9" customFormat="1" x14ac:dyDescent="0.55000000000000004">
      <c r="A21" s="86">
        <v>2547</v>
      </c>
      <c r="B21" s="87">
        <f>11979500.8/1000000</f>
        <v>11.9795008</v>
      </c>
      <c r="C21" s="87">
        <f>9419328/1000000</f>
        <v>9.4193280000000001</v>
      </c>
      <c r="D21" s="87">
        <f>1889654.4/1000000</f>
        <v>1.8896544</v>
      </c>
      <c r="E21" s="87">
        <f>2165788.8/1000000</f>
        <v>2.1657887999999996</v>
      </c>
      <c r="F21" s="87">
        <f>8479900.8/1000000</f>
        <v>8.4799008000000011</v>
      </c>
      <c r="G21" s="87">
        <f>3720729.6/1000000</f>
        <v>3.7207296000000003</v>
      </c>
      <c r="H21" s="87">
        <f>4956845.4/1000000</f>
        <v>4.9568454000000006</v>
      </c>
      <c r="I21" s="87">
        <f>3112046.6/1000000</f>
        <v>3.1120466000000002</v>
      </c>
      <c r="J21" s="87">
        <f>6797088/1000000</f>
        <v>6.7970879999999996</v>
      </c>
      <c r="K21" s="87">
        <v>10.42</v>
      </c>
      <c r="L21" s="87">
        <v>29.31</v>
      </c>
      <c r="M21" s="87">
        <v>25.72</v>
      </c>
      <c r="N21" s="11"/>
      <c r="O21" s="78">
        <v>1.296</v>
      </c>
      <c r="P21" s="72">
        <v>1.9950000000000001</v>
      </c>
      <c r="Q21" s="72">
        <v>23</v>
      </c>
      <c r="R21" s="72">
        <v>145.035</v>
      </c>
      <c r="S21" s="72"/>
      <c r="T21" s="72">
        <v>0.43</v>
      </c>
      <c r="U21" s="72"/>
      <c r="V21" s="78">
        <v>0.247</v>
      </c>
    </row>
    <row r="22" spans="1:22" s="9" customFormat="1" x14ac:dyDescent="0.55000000000000004">
      <c r="A22" s="19">
        <v>2548</v>
      </c>
      <c r="B22" s="31">
        <f>2002924.8/1000000</f>
        <v>2.0029248000000002</v>
      </c>
      <c r="C22" s="31">
        <f>837907.2/1000000</f>
        <v>0.83790719999999996</v>
      </c>
      <c r="D22" s="31">
        <f>654912/1000000</f>
        <v>0.65491200000000005</v>
      </c>
      <c r="E22" s="31">
        <f>2173219/1000000</f>
        <v>2.173219</v>
      </c>
      <c r="F22" s="31">
        <f>2922912/1000000</f>
        <v>2.9229120000000002</v>
      </c>
      <c r="G22" s="31">
        <f>1511308.8/1000000</f>
        <v>1.5113088000000001</v>
      </c>
      <c r="H22" s="31">
        <f>1698192/1000000</f>
        <v>1.6981919999999999</v>
      </c>
      <c r="I22" s="31">
        <v>12.2</v>
      </c>
      <c r="J22" s="31">
        <v>14.72</v>
      </c>
      <c r="K22" s="31">
        <f>17038080/1000000</f>
        <v>17.038080000000001</v>
      </c>
      <c r="L22" s="31">
        <f>44930592/1000000</f>
        <v>44.930591999999997</v>
      </c>
      <c r="M22" s="31">
        <f>150875136/1000000</f>
        <v>150.875136</v>
      </c>
      <c r="N22" s="11"/>
      <c r="O22" s="78">
        <v>1.296</v>
      </c>
      <c r="P22" s="72">
        <v>1.9950000000000001</v>
      </c>
      <c r="Q22" s="72">
        <v>24</v>
      </c>
      <c r="R22" s="72">
        <v>53.866999999999997</v>
      </c>
      <c r="S22" s="72"/>
      <c r="T22" s="72">
        <v>0.43</v>
      </c>
      <c r="U22" s="72"/>
      <c r="V22" s="78">
        <v>0.247</v>
      </c>
    </row>
    <row r="23" spans="1:22" s="9" customFormat="1" x14ac:dyDescent="0.55000000000000004">
      <c r="A23" s="19">
        <v>2549</v>
      </c>
      <c r="B23" s="31">
        <f>[1]ปี49!$H$34/1000000</f>
        <v>31.613500799999994</v>
      </c>
      <c r="C23" s="31">
        <f>[1]ปี49!$H$62/1000000</f>
        <v>21.108556799999992</v>
      </c>
      <c r="D23" s="31">
        <f>[1]ปี49!$H$93/1000000</f>
        <v>0.64713600000000004</v>
      </c>
      <c r="E23" s="31">
        <f>[1]ปี49!$H$123/1000000</f>
        <v>43.517779199999993</v>
      </c>
      <c r="F23" s="31">
        <f>[1]ปี49!$H$154/1000000</f>
        <v>32.171126399999991</v>
      </c>
      <c r="G23" s="31">
        <f>[1]ปี49!$H$184/1000000</f>
        <v>18.98951040000005</v>
      </c>
      <c r="H23" s="31">
        <f>[1]ปี49!$H$215/1000000</f>
        <v>15.668899200000197</v>
      </c>
      <c r="I23" s="31">
        <f>[1]ปี49!$H$246/1000000</f>
        <v>7.710595200000018</v>
      </c>
      <c r="J23" s="31">
        <f>[1]ปี49!$H$276/1000000</f>
        <v>8.6830272000001365</v>
      </c>
      <c r="K23" s="31">
        <f>[1]ปี49!$H$307/1000000</f>
        <v>15.498172799999983</v>
      </c>
      <c r="L23" s="31">
        <f>[1]ปี49!$H$337/1000000</f>
        <v>12.838867200000047</v>
      </c>
      <c r="M23" s="31">
        <f>[1]ปี49!$H$368/1000000</f>
        <v>11.061187200000019</v>
      </c>
      <c r="N23" s="11"/>
      <c r="O23" s="78">
        <v>1.296</v>
      </c>
      <c r="P23" s="72">
        <v>1.9950000000000001</v>
      </c>
      <c r="Q23" s="72">
        <v>25</v>
      </c>
      <c r="R23" s="72">
        <v>38.945999999999998</v>
      </c>
      <c r="S23" s="72"/>
      <c r="T23" s="72">
        <v>0.43</v>
      </c>
      <c r="U23" s="72"/>
      <c r="V23" s="78">
        <v>0.247</v>
      </c>
    </row>
    <row r="24" spans="1:22" s="9" customFormat="1" x14ac:dyDescent="0.55000000000000004">
      <c r="A24" s="19">
        <v>2550</v>
      </c>
      <c r="B24" s="32">
        <v>35.909999999999997</v>
      </c>
      <c r="C24" s="32">
        <v>8.5500000000000007</v>
      </c>
      <c r="D24" s="32">
        <v>7.13</v>
      </c>
      <c r="E24" s="32">
        <v>6.52</v>
      </c>
      <c r="F24" s="32">
        <v>11.8</v>
      </c>
      <c r="G24" s="32">
        <v>16.61</v>
      </c>
      <c r="H24" s="32">
        <v>14.03</v>
      </c>
      <c r="I24" s="32">
        <v>14.05</v>
      </c>
      <c r="J24" s="32">
        <v>10.43</v>
      </c>
      <c r="K24" s="32">
        <v>26.03</v>
      </c>
      <c r="L24" s="32">
        <v>37.39</v>
      </c>
      <c r="M24" s="32">
        <v>54.25</v>
      </c>
      <c r="N24" s="11"/>
      <c r="O24" s="78">
        <v>1.296</v>
      </c>
      <c r="P24" s="72">
        <v>1.9950000000000001</v>
      </c>
      <c r="Q24" s="72">
        <v>26</v>
      </c>
      <c r="R24" s="72">
        <v>29.321000000000002</v>
      </c>
      <c r="S24" s="72"/>
      <c r="T24" s="72">
        <v>0.43</v>
      </c>
      <c r="U24" s="72"/>
      <c r="V24" s="78">
        <v>0.247</v>
      </c>
    </row>
    <row r="25" spans="1:22" s="9" customFormat="1" x14ac:dyDescent="0.55000000000000004">
      <c r="A25" s="19">
        <v>2551</v>
      </c>
      <c r="B25" s="32">
        <v>20.47</v>
      </c>
      <c r="C25" s="32">
        <v>8.66</v>
      </c>
      <c r="D25" s="32">
        <v>8.14</v>
      </c>
      <c r="E25" s="32">
        <v>7.42</v>
      </c>
      <c r="F25" s="32">
        <v>17.09</v>
      </c>
      <c r="G25" s="32">
        <v>10.77</v>
      </c>
      <c r="H25" s="32">
        <v>7.49</v>
      </c>
      <c r="I25" s="32">
        <v>3.86</v>
      </c>
      <c r="J25" s="32">
        <v>5.73</v>
      </c>
      <c r="K25" s="32">
        <v>10.75</v>
      </c>
      <c r="L25" s="32">
        <v>50.39</v>
      </c>
      <c r="M25" s="32">
        <v>81.77</v>
      </c>
      <c r="N25" s="11"/>
      <c r="O25" s="78">
        <v>1.296</v>
      </c>
      <c r="P25" s="72">
        <v>1.9950000000000001</v>
      </c>
      <c r="Q25" s="72">
        <v>27</v>
      </c>
      <c r="R25" s="72">
        <v>22.305</v>
      </c>
      <c r="S25" s="72"/>
      <c r="T25" s="72">
        <v>0.43</v>
      </c>
      <c r="U25" s="72"/>
      <c r="V25" s="78">
        <v>0.247</v>
      </c>
    </row>
    <row r="26" spans="1:22" s="9" customFormat="1" x14ac:dyDescent="0.55000000000000004">
      <c r="A26" s="19">
        <v>2552</v>
      </c>
      <c r="B26" s="32">
        <v>25.6</v>
      </c>
      <c r="C26" s="32">
        <v>10.11</v>
      </c>
      <c r="D26" s="32">
        <v>12.05</v>
      </c>
      <c r="E26" s="32">
        <v>9.56</v>
      </c>
      <c r="F26" s="32">
        <v>20.22</v>
      </c>
      <c r="G26" s="32">
        <v>13.66</v>
      </c>
      <c r="H26" s="32">
        <v>10</v>
      </c>
      <c r="I26" s="32">
        <v>4.4400000000000004</v>
      </c>
      <c r="J26" s="32">
        <v>6.68</v>
      </c>
      <c r="K26" s="32">
        <v>9.56</v>
      </c>
      <c r="L26" s="32">
        <v>52.18</v>
      </c>
      <c r="M26" s="32">
        <v>96.57</v>
      </c>
      <c r="N26" s="11"/>
      <c r="O26" s="78">
        <v>1.296</v>
      </c>
      <c r="P26" s="72">
        <v>1.9950000000000001</v>
      </c>
      <c r="Q26" s="72">
        <v>28</v>
      </c>
      <c r="R26" s="72">
        <v>21.474</v>
      </c>
      <c r="S26" s="72"/>
      <c r="T26" s="72">
        <v>0.43</v>
      </c>
      <c r="U26" s="72"/>
      <c r="V26" s="78">
        <v>0.247</v>
      </c>
    </row>
    <row r="27" spans="1:22" s="9" customFormat="1" x14ac:dyDescent="0.55000000000000004">
      <c r="A27" s="19">
        <v>2553</v>
      </c>
      <c r="B27" s="32">
        <v>18.79</v>
      </c>
      <c r="C27" s="32">
        <v>10.35</v>
      </c>
      <c r="D27" s="32">
        <v>5.15</v>
      </c>
      <c r="E27" s="32">
        <v>3.07</v>
      </c>
      <c r="F27" s="32">
        <v>2.21</v>
      </c>
      <c r="G27" s="32">
        <v>3.8</v>
      </c>
      <c r="H27" s="32">
        <v>2.36</v>
      </c>
      <c r="I27" s="32">
        <v>1.91</v>
      </c>
      <c r="J27" s="32">
        <v>7</v>
      </c>
      <c r="K27" s="32">
        <v>9.24</v>
      </c>
      <c r="L27" s="32">
        <v>51.75</v>
      </c>
      <c r="M27" s="32">
        <v>101.11</v>
      </c>
      <c r="O27" s="78">
        <v>1.296</v>
      </c>
      <c r="P27" s="72">
        <v>7.8860000000000001</v>
      </c>
      <c r="Q27" s="72">
        <v>29</v>
      </c>
      <c r="R27" s="72">
        <v>43.043999999999997</v>
      </c>
      <c r="S27" s="72"/>
      <c r="T27" s="72">
        <v>0.43</v>
      </c>
      <c r="U27" s="72"/>
      <c r="V27" s="78">
        <v>0.247</v>
      </c>
    </row>
    <row r="28" spans="1:22" s="9" customFormat="1" x14ac:dyDescent="0.55000000000000004">
      <c r="A28" s="19">
        <v>2554</v>
      </c>
      <c r="B28" s="32">
        <v>20.43</v>
      </c>
      <c r="C28" s="32">
        <v>8.65</v>
      </c>
      <c r="D28" s="32">
        <v>8.14</v>
      </c>
      <c r="E28" s="32">
        <v>7.44</v>
      </c>
      <c r="F28" s="32">
        <v>15.95</v>
      </c>
      <c r="G28" s="32">
        <v>5.75</v>
      </c>
      <c r="H28" s="32">
        <v>5.1100000000000003</v>
      </c>
      <c r="I28" s="32">
        <v>14.49</v>
      </c>
      <c r="J28" s="32">
        <v>41.57</v>
      </c>
      <c r="K28" s="32">
        <v>13.08</v>
      </c>
      <c r="L28" s="32">
        <v>90.65</v>
      </c>
      <c r="M28" s="32">
        <v>90.32</v>
      </c>
      <c r="O28" s="72">
        <v>1.9950000000000001</v>
      </c>
      <c r="P28" s="72">
        <v>7.8860000000000001</v>
      </c>
      <c r="Q28" s="72">
        <v>30</v>
      </c>
      <c r="R28" s="72">
        <v>42.006</v>
      </c>
      <c r="S28" s="72"/>
      <c r="T28" s="72">
        <v>0.43</v>
      </c>
      <c r="U28" s="72"/>
      <c r="V28" s="78">
        <v>0.247</v>
      </c>
    </row>
    <row r="29" spans="1:22" s="9" customFormat="1" ht="21.75" x14ac:dyDescent="0.5">
      <c r="A29" s="19">
        <v>2555</v>
      </c>
      <c r="B29" s="32">
        <v>133.72</v>
      </c>
      <c r="C29" s="32">
        <v>43.76</v>
      </c>
      <c r="D29" s="32">
        <v>26.2</v>
      </c>
      <c r="E29" s="32">
        <v>20.95</v>
      </c>
      <c r="F29" s="32">
        <v>13.47</v>
      </c>
      <c r="G29" s="32">
        <v>9.57</v>
      </c>
      <c r="H29" s="32">
        <v>11.1</v>
      </c>
      <c r="I29" s="31">
        <v>2.323</v>
      </c>
      <c r="J29" s="31">
        <v>5.3659999999999997</v>
      </c>
      <c r="K29" s="31">
        <v>12.233000000000001</v>
      </c>
      <c r="L29" s="31">
        <v>36.356000000000002</v>
      </c>
      <c r="M29" s="31">
        <v>66.543000000000006</v>
      </c>
      <c r="O29" s="72">
        <f>SUM(O4:O28)</f>
        <v>119.29000000000005</v>
      </c>
      <c r="P29" s="72">
        <v>4.6189999999999998</v>
      </c>
      <c r="Q29" s="72"/>
      <c r="R29" s="72">
        <f>SUM(R4:R28)</f>
        <v>621.69099999999992</v>
      </c>
      <c r="S29" s="72"/>
      <c r="T29" s="72">
        <f>SUM(T4:T28)</f>
        <v>10.749999999999996</v>
      </c>
      <c r="U29" s="72"/>
      <c r="V29" s="72">
        <f>SUM(V4:V28)</f>
        <v>6.174999999999998</v>
      </c>
    </row>
    <row r="30" spans="1:22" s="9" customFormat="1" ht="21.75" x14ac:dyDescent="0.5">
      <c r="A30" s="19">
        <v>2556</v>
      </c>
      <c r="B30" s="31">
        <v>6.2530000000000001</v>
      </c>
      <c r="C30" s="31">
        <v>7.86</v>
      </c>
      <c r="D30" s="31">
        <v>10.63</v>
      </c>
      <c r="E30" s="31">
        <v>7.65</v>
      </c>
      <c r="F30" s="31">
        <v>3.3359999999999999</v>
      </c>
      <c r="G30" s="32">
        <v>4.569</v>
      </c>
      <c r="H30" s="32">
        <v>7.5609999999999999</v>
      </c>
      <c r="I30" s="31">
        <v>1.454</v>
      </c>
      <c r="J30" s="31">
        <v>1.31</v>
      </c>
      <c r="K30" s="31">
        <v>3.21</v>
      </c>
      <c r="L30" s="31">
        <v>16.97</v>
      </c>
      <c r="M30" s="31">
        <v>19.853999999999999</v>
      </c>
      <c r="O30" s="72"/>
      <c r="P30" s="72">
        <f>SUM(P4:P29)</f>
        <v>131.55600000000004</v>
      </c>
      <c r="Q30" s="72"/>
      <c r="R30" s="72"/>
      <c r="S30" s="72"/>
      <c r="T30" s="72"/>
      <c r="U30" s="72"/>
      <c r="V30" s="72"/>
    </row>
    <row r="31" spans="1:22" s="9" customFormat="1" ht="21.75" x14ac:dyDescent="0.5">
      <c r="A31" s="33">
        <v>2557</v>
      </c>
      <c r="B31" s="34">
        <v>18.541</v>
      </c>
      <c r="C31" s="34">
        <v>4.4089999999999998</v>
      </c>
      <c r="D31" s="34">
        <v>5.0309999999999997</v>
      </c>
      <c r="E31" s="34">
        <v>12.986000000000001</v>
      </c>
      <c r="F31" s="34">
        <v>4.7679999999999998</v>
      </c>
      <c r="G31" s="35">
        <v>4.7679999999999998</v>
      </c>
      <c r="H31" s="35">
        <v>4.7309999999999999</v>
      </c>
      <c r="I31" s="35">
        <v>3.613</v>
      </c>
      <c r="J31" s="35">
        <v>0.28999999999999998</v>
      </c>
      <c r="K31" s="35"/>
      <c r="L31" s="35">
        <v>45.908999999999999</v>
      </c>
      <c r="M31" s="35"/>
      <c r="O31" s="72"/>
      <c r="P31" s="72"/>
      <c r="Q31" s="72"/>
      <c r="R31" s="72"/>
      <c r="S31" s="72"/>
      <c r="T31" s="72">
        <f>R29+T29+V29</f>
        <v>638.61599999999987</v>
      </c>
      <c r="U31" s="72"/>
      <c r="V31" s="72"/>
    </row>
    <row r="32" spans="1:22" s="4" customFormat="1" x14ac:dyDescent="0.55000000000000004">
      <c r="A32" s="25" t="s">
        <v>15</v>
      </c>
      <c r="B32" s="27">
        <f>MAX(B5:B31)</f>
        <v>133.72</v>
      </c>
      <c r="C32" s="27">
        <f>MAX(C5:C31)</f>
        <v>43.76</v>
      </c>
      <c r="D32" s="27">
        <f>MAX(D5:D31)</f>
        <v>29.47</v>
      </c>
      <c r="E32" s="27">
        <f>MAX(E5:E31)</f>
        <v>43.517779199999993</v>
      </c>
      <c r="F32" s="27">
        <f>MAX(F5:F31)</f>
        <v>32.171126399999991</v>
      </c>
      <c r="G32" s="27">
        <f>MAX(G5:G31)</f>
        <v>25.58</v>
      </c>
      <c r="H32" s="27">
        <f>MAX(H5:H31)</f>
        <v>20.58</v>
      </c>
      <c r="I32" s="27">
        <f>MAX(I5:I31)</f>
        <v>33.79</v>
      </c>
      <c r="J32" s="27">
        <f>MAX(J5:J31)</f>
        <v>41.57</v>
      </c>
      <c r="K32" s="27">
        <f>MAX(K5:K31)</f>
        <v>42.900624000000001</v>
      </c>
      <c r="L32" s="27">
        <f>MAX(L5:L31)</f>
        <v>106.58</v>
      </c>
      <c r="M32" s="27">
        <f>MAX(M5:M31)</f>
        <v>150.875136</v>
      </c>
      <c r="O32" s="76"/>
      <c r="P32" s="76"/>
      <c r="Q32" s="76"/>
      <c r="R32" s="76"/>
      <c r="S32" s="76"/>
      <c r="T32" s="79">
        <f>T31/1000000</f>
        <v>6.3861599999999984E-4</v>
      </c>
      <c r="U32" s="76"/>
      <c r="V32" s="76"/>
    </row>
    <row r="33" spans="1:22" s="4" customFormat="1" x14ac:dyDescent="0.55000000000000004">
      <c r="A33" s="3" t="s">
        <v>14</v>
      </c>
      <c r="B33" s="6">
        <f>AVERAGE(B5:B31)</f>
        <v>22.723999674074079</v>
      </c>
      <c r="C33" s="6">
        <f>AVERAGE(C5:C31)</f>
        <v>9.86415057037037</v>
      </c>
      <c r="D33" s="6">
        <f>AVERAGE(D5:D31)</f>
        <v>7.7770271259259278</v>
      </c>
      <c r="E33" s="6">
        <f>AVERAGE(E5:E31)</f>
        <v>9.6608049703703696</v>
      </c>
      <c r="F33" s="6">
        <f>AVERAGE(F5:F31)</f>
        <v>9.010248533333332</v>
      </c>
      <c r="G33" s="6">
        <f>AVERAGE(G5:G31)</f>
        <v>6.1614848592592599</v>
      </c>
      <c r="H33" s="6">
        <f>AVERAGE(H5:H31)</f>
        <v>6.8218364666666744</v>
      </c>
      <c r="I33" s="6">
        <f>AVERAGE(I5:I31)</f>
        <v>8.0571930740740765</v>
      </c>
      <c r="J33" s="6">
        <f>AVERAGE(J5:J31)</f>
        <v>10.537789614814821</v>
      </c>
      <c r="K33" s="6">
        <f>AVERAGE(K5:K31)</f>
        <v>16.296582069230769</v>
      </c>
      <c r="L33" s="6">
        <f>AVERAGE(L5:L31)</f>
        <v>44.340273340740744</v>
      </c>
      <c r="M33" s="6">
        <f>AVERAGE(M5:M31)</f>
        <v>56.153548338461533</v>
      </c>
      <c r="O33" s="76"/>
      <c r="P33" s="76"/>
      <c r="Q33" s="76"/>
      <c r="R33" s="76"/>
      <c r="S33" s="76"/>
      <c r="T33" s="76"/>
      <c r="U33" s="76"/>
      <c r="V33" s="76"/>
    </row>
    <row r="34" spans="1:22" s="4" customFormat="1" x14ac:dyDescent="0.55000000000000004">
      <c r="A34" s="3" t="s">
        <v>13</v>
      </c>
      <c r="B34" s="6">
        <f>MIN(B5:B31)</f>
        <v>0</v>
      </c>
      <c r="C34" s="6">
        <f>MIN(C5:C31)</f>
        <v>0</v>
      </c>
      <c r="D34" s="6">
        <f>MIN(D5:D31)</f>
        <v>0</v>
      </c>
      <c r="E34" s="6">
        <f>MIN(E5:E31)</f>
        <v>0.69</v>
      </c>
      <c r="F34" s="6">
        <f>MIN(F5:F31)</f>
        <v>0</v>
      </c>
      <c r="G34" s="6">
        <f>MIN(G5:G31)</f>
        <v>0</v>
      </c>
      <c r="H34" s="6">
        <f>MIN(H5:H31)</f>
        <v>0</v>
      </c>
      <c r="I34" s="6">
        <f>MIN(I5:I31)</f>
        <v>0</v>
      </c>
      <c r="J34" s="6">
        <f>MIN(J5:J31)</f>
        <v>0</v>
      </c>
      <c r="K34" s="6">
        <f>MIN(K5:K31)</f>
        <v>0</v>
      </c>
      <c r="L34" s="6">
        <f>MIN(L5:L31)</f>
        <v>0</v>
      </c>
      <c r="M34" s="6">
        <f>MIN(M5:M31)</f>
        <v>0</v>
      </c>
      <c r="O34" s="76"/>
      <c r="P34" s="76"/>
      <c r="Q34" s="76"/>
      <c r="R34" s="76"/>
      <c r="S34" s="76"/>
      <c r="T34" s="76"/>
      <c r="U34" s="76"/>
      <c r="V34" s="76"/>
    </row>
    <row r="35" spans="1:22" x14ac:dyDescent="0.55000000000000004">
      <c r="A35" s="2"/>
      <c r="O35" s="74"/>
      <c r="P35" s="74"/>
      <c r="Q35" s="74"/>
      <c r="R35" s="74"/>
      <c r="S35" s="74"/>
      <c r="T35" s="74"/>
      <c r="U35" s="74"/>
      <c r="V35" s="74"/>
    </row>
    <row r="36" spans="1:22" x14ac:dyDescent="0.55000000000000004">
      <c r="A36" s="2"/>
      <c r="O36" s="74"/>
      <c r="P36" s="74"/>
      <c r="Q36" s="74"/>
      <c r="R36" s="74"/>
      <c r="S36" s="74"/>
      <c r="T36" s="74"/>
      <c r="U36" s="74"/>
      <c r="V36" s="74"/>
    </row>
    <row r="37" spans="1:22" x14ac:dyDescent="0.55000000000000004">
      <c r="A37" s="2"/>
      <c r="O37" s="74"/>
      <c r="P37" s="74"/>
      <c r="Q37" s="74"/>
      <c r="R37" s="74"/>
      <c r="S37" s="74"/>
      <c r="T37" s="74"/>
      <c r="U37" s="74"/>
      <c r="V37" s="74"/>
    </row>
    <row r="38" spans="1:22" x14ac:dyDescent="0.55000000000000004">
      <c r="A38" s="2"/>
      <c r="O38" s="74"/>
      <c r="P38" s="74">
        <v>1</v>
      </c>
      <c r="Q38" s="74">
        <v>1</v>
      </c>
      <c r="R38" s="74">
        <v>2.7879999999999998</v>
      </c>
      <c r="S38" s="74"/>
      <c r="T38" s="74"/>
      <c r="U38" s="74"/>
      <c r="V38" s="74"/>
    </row>
    <row r="39" spans="1:22" x14ac:dyDescent="0.55000000000000004">
      <c r="O39" s="74"/>
      <c r="P39" s="74">
        <v>2</v>
      </c>
      <c r="Q39" s="74"/>
      <c r="R39" s="74">
        <v>2.7879999999999998</v>
      </c>
      <c r="S39" s="74"/>
      <c r="T39" s="74"/>
      <c r="U39" s="74"/>
      <c r="V39" s="74"/>
    </row>
    <row r="40" spans="1:22" x14ac:dyDescent="0.55000000000000004">
      <c r="O40" s="74"/>
      <c r="P40" s="74">
        <v>3</v>
      </c>
      <c r="Q40" s="74"/>
      <c r="R40" s="74">
        <v>6.2960000000000003</v>
      </c>
      <c r="S40" s="74"/>
      <c r="T40" s="74"/>
      <c r="U40" s="74"/>
      <c r="V40" s="74"/>
    </row>
    <row r="41" spans="1:22" x14ac:dyDescent="0.55000000000000004">
      <c r="O41" s="74"/>
      <c r="P41" s="74">
        <v>4</v>
      </c>
      <c r="Q41" s="74"/>
      <c r="R41" s="74">
        <v>6.9260000000000002</v>
      </c>
      <c r="S41" s="74"/>
      <c r="T41" s="74"/>
      <c r="U41" s="74"/>
      <c r="V41" s="74"/>
    </row>
    <row r="42" spans="1:22" x14ac:dyDescent="0.55000000000000004">
      <c r="O42" s="74"/>
      <c r="P42" s="74">
        <v>5</v>
      </c>
      <c r="Q42" s="74"/>
      <c r="R42" s="74">
        <v>7.8860000000000001</v>
      </c>
      <c r="S42" s="74"/>
      <c r="T42" s="74"/>
      <c r="U42" s="74"/>
      <c r="V42" s="74"/>
    </row>
    <row r="43" spans="1:22" x14ac:dyDescent="0.55000000000000004">
      <c r="O43" s="74"/>
      <c r="P43" s="74">
        <v>6</v>
      </c>
      <c r="Q43" s="74"/>
      <c r="R43" s="74">
        <v>11.689</v>
      </c>
      <c r="S43" s="74"/>
      <c r="T43" s="74"/>
      <c r="U43" s="74"/>
      <c r="V43" s="74"/>
    </row>
    <row r="44" spans="1:22" x14ac:dyDescent="0.55000000000000004">
      <c r="O44" s="74"/>
      <c r="P44" s="74">
        <v>7</v>
      </c>
      <c r="Q44" s="74"/>
      <c r="R44" s="74">
        <v>14.488</v>
      </c>
      <c r="S44" s="74"/>
      <c r="T44" s="74"/>
      <c r="U44" s="74"/>
      <c r="V44" s="74"/>
    </row>
    <row r="45" spans="1:22" x14ac:dyDescent="0.55000000000000004">
      <c r="O45" s="74"/>
      <c r="P45" s="74">
        <v>8</v>
      </c>
      <c r="Q45" s="74"/>
      <c r="R45" s="74">
        <v>11.689</v>
      </c>
      <c r="S45" s="74"/>
      <c r="T45" s="74"/>
      <c r="U45" s="74"/>
      <c r="V45" s="74"/>
    </row>
    <row r="46" spans="1:22" x14ac:dyDescent="0.55000000000000004">
      <c r="O46" s="74"/>
      <c r="P46" s="74">
        <v>9</v>
      </c>
      <c r="Q46" s="74"/>
      <c r="R46" s="74">
        <v>7.8860000000000001</v>
      </c>
      <c r="S46" s="74"/>
      <c r="T46" s="74"/>
      <c r="U46" s="74"/>
      <c r="V46" s="74"/>
    </row>
    <row r="47" spans="1:22" x14ac:dyDescent="0.55000000000000004">
      <c r="O47" s="74"/>
      <c r="P47" s="74">
        <v>10</v>
      </c>
      <c r="Q47" s="74"/>
      <c r="R47" s="74">
        <v>7.8860000000000001</v>
      </c>
      <c r="S47" s="74"/>
      <c r="T47" s="74"/>
      <c r="U47" s="74"/>
      <c r="V47" s="74"/>
    </row>
    <row r="48" spans="1:22" x14ac:dyDescent="0.55000000000000004">
      <c r="O48" s="74"/>
      <c r="P48" s="74">
        <v>11</v>
      </c>
      <c r="Q48" s="74"/>
      <c r="R48" s="74">
        <v>25.643000000000001</v>
      </c>
      <c r="S48" s="74"/>
      <c r="T48" s="74"/>
      <c r="U48" s="74"/>
      <c r="V48" s="74"/>
    </row>
    <row r="49" spans="15:22" x14ac:dyDescent="0.55000000000000004">
      <c r="O49" s="74"/>
      <c r="P49" s="74">
        <v>12</v>
      </c>
      <c r="Q49" s="74"/>
      <c r="R49" s="74">
        <v>2.7879999999999998</v>
      </c>
      <c r="S49" s="74"/>
      <c r="T49" s="74"/>
      <c r="U49" s="74"/>
      <c r="V49" s="74"/>
    </row>
    <row r="50" spans="15:22" x14ac:dyDescent="0.55000000000000004">
      <c r="O50" s="74"/>
      <c r="P50" s="74">
        <v>13</v>
      </c>
      <c r="Q50" s="74"/>
      <c r="R50" s="74">
        <v>2.7879999999999998</v>
      </c>
      <c r="S50" s="74"/>
      <c r="T50" s="74"/>
      <c r="U50" s="74"/>
      <c r="V50" s="74"/>
    </row>
    <row r="51" spans="15:22" x14ac:dyDescent="0.55000000000000004">
      <c r="O51" s="74"/>
      <c r="P51" s="74">
        <v>14</v>
      </c>
      <c r="Q51" s="74"/>
      <c r="R51" s="74">
        <v>2.7879999999999998</v>
      </c>
      <c r="S51" s="74"/>
      <c r="T51" s="74"/>
      <c r="U51" s="74"/>
      <c r="V51" s="74"/>
    </row>
    <row r="52" spans="15:22" x14ac:dyDescent="0.55000000000000004">
      <c r="O52" s="74"/>
      <c r="P52" s="74">
        <v>15</v>
      </c>
      <c r="Q52" s="74"/>
      <c r="R52" s="74">
        <v>2.7879999999999998</v>
      </c>
      <c r="S52" s="74"/>
      <c r="T52" s="74"/>
      <c r="U52" s="74"/>
      <c r="V52" s="74"/>
    </row>
    <row r="53" spans="15:22" x14ac:dyDescent="0.55000000000000004">
      <c r="O53" s="74"/>
      <c r="P53" s="74">
        <v>16</v>
      </c>
      <c r="Q53" s="74"/>
      <c r="R53" s="74">
        <v>2.7879999999999998</v>
      </c>
      <c r="S53" s="74"/>
      <c r="T53" s="74"/>
      <c r="U53" s="74"/>
      <c r="V53" s="74"/>
    </row>
    <row r="54" spans="15:22" x14ac:dyDescent="0.55000000000000004">
      <c r="O54" s="74"/>
      <c r="P54" s="74">
        <v>17</v>
      </c>
      <c r="Q54" s="74"/>
      <c r="R54" s="74">
        <v>2.7879999999999998</v>
      </c>
      <c r="S54" s="74"/>
      <c r="T54" s="74"/>
      <c r="U54" s="74"/>
      <c r="V54" s="74"/>
    </row>
    <row r="55" spans="15:22" x14ac:dyDescent="0.55000000000000004">
      <c r="O55" s="74"/>
      <c r="P55" s="74">
        <v>18</v>
      </c>
      <c r="Q55" s="74"/>
      <c r="R55" s="74">
        <v>3.665</v>
      </c>
      <c r="S55" s="74"/>
      <c r="T55" s="74"/>
      <c r="U55" s="74"/>
      <c r="V55" s="74"/>
    </row>
    <row r="56" spans="15:22" x14ac:dyDescent="0.55000000000000004">
      <c r="O56" s="74"/>
      <c r="P56" s="74">
        <v>19</v>
      </c>
      <c r="Q56" s="74"/>
      <c r="R56" s="74">
        <v>5.6429999999999998</v>
      </c>
      <c r="S56" s="74"/>
      <c r="T56" s="74"/>
      <c r="U56" s="74"/>
      <c r="V56" s="74"/>
    </row>
    <row r="57" spans="15:22" x14ac:dyDescent="0.55000000000000004">
      <c r="O57" s="74"/>
      <c r="P57" s="74">
        <v>20</v>
      </c>
      <c r="Q57" s="74"/>
      <c r="R57" s="74">
        <v>23.992999999999999</v>
      </c>
      <c r="S57" s="74"/>
      <c r="T57" s="74"/>
      <c r="U57" s="74"/>
      <c r="V57" s="74"/>
    </row>
    <row r="58" spans="15:22" x14ac:dyDescent="0.55000000000000004">
      <c r="O58" s="74"/>
      <c r="P58" s="74">
        <v>21</v>
      </c>
      <c r="Q58" s="74"/>
      <c r="R58" s="74">
        <v>22.504999999999999</v>
      </c>
      <c r="S58" s="74"/>
      <c r="T58" s="74"/>
      <c r="U58" s="74"/>
      <c r="V58" s="74"/>
    </row>
    <row r="59" spans="15:22" x14ac:dyDescent="0.55000000000000004">
      <c r="O59" s="74"/>
      <c r="P59" s="74">
        <v>22</v>
      </c>
      <c r="Q59" s="74"/>
      <c r="R59" s="74">
        <v>20.654</v>
      </c>
      <c r="S59" s="74"/>
      <c r="T59" s="74"/>
      <c r="U59" s="74"/>
      <c r="V59" s="74"/>
    </row>
    <row r="60" spans="15:22" x14ac:dyDescent="0.55000000000000004">
      <c r="O60" s="74"/>
      <c r="P60" s="74">
        <v>23</v>
      </c>
      <c r="Q60" s="74"/>
      <c r="R60" s="74">
        <v>11.689</v>
      </c>
      <c r="S60" s="74"/>
      <c r="T60" s="74"/>
      <c r="U60" s="74"/>
      <c r="V60" s="74"/>
    </row>
    <row r="61" spans="15:22" x14ac:dyDescent="0.55000000000000004">
      <c r="O61" s="74"/>
      <c r="P61" s="74">
        <v>24</v>
      </c>
      <c r="Q61" s="74"/>
      <c r="R61" s="74">
        <v>14.488</v>
      </c>
      <c r="S61" s="74"/>
      <c r="T61" s="74"/>
      <c r="U61" s="74"/>
      <c r="V61" s="74"/>
    </row>
    <row r="62" spans="15:22" x14ac:dyDescent="0.55000000000000004">
      <c r="O62" s="74"/>
      <c r="P62" s="74">
        <v>25</v>
      </c>
      <c r="Q62" s="74"/>
      <c r="R62" s="74">
        <v>12.37</v>
      </c>
      <c r="S62" s="74"/>
      <c r="T62" s="74"/>
      <c r="U62" s="74"/>
      <c r="V62" s="74"/>
    </row>
    <row r="63" spans="15:22" x14ac:dyDescent="0.55000000000000004">
      <c r="O63" s="74"/>
      <c r="P63" s="74">
        <v>26</v>
      </c>
      <c r="Q63" s="74"/>
      <c r="R63" s="74">
        <v>10.367000000000001</v>
      </c>
      <c r="S63" s="74"/>
      <c r="T63" s="74"/>
      <c r="U63" s="74"/>
      <c r="V63" s="74"/>
    </row>
    <row r="64" spans="15:22" x14ac:dyDescent="0.55000000000000004">
      <c r="O64" s="74"/>
      <c r="P64" s="74">
        <v>27</v>
      </c>
      <c r="Q64" s="74"/>
      <c r="R64" s="74">
        <v>15.96</v>
      </c>
      <c r="S64" s="74"/>
      <c r="T64" s="74"/>
      <c r="U64" s="74"/>
      <c r="V64" s="74"/>
    </row>
    <row r="65" spans="15:22" x14ac:dyDescent="0.55000000000000004">
      <c r="O65" s="74"/>
      <c r="P65" s="74">
        <v>28</v>
      </c>
      <c r="Q65" s="74"/>
      <c r="R65" s="74">
        <v>17.48</v>
      </c>
      <c r="S65" s="74"/>
      <c r="T65" s="74"/>
      <c r="U65" s="74"/>
      <c r="V65" s="74"/>
    </row>
    <row r="66" spans="15:22" x14ac:dyDescent="0.55000000000000004">
      <c r="O66" s="74"/>
      <c r="P66" s="74">
        <v>29</v>
      </c>
      <c r="Q66" s="74"/>
      <c r="R66" s="74">
        <v>11.689</v>
      </c>
      <c r="S66" s="74"/>
      <c r="T66" s="74"/>
      <c r="U66" s="74"/>
      <c r="V66" s="74"/>
    </row>
    <row r="67" spans="15:22" x14ac:dyDescent="0.55000000000000004">
      <c r="O67" s="74"/>
      <c r="P67" s="74">
        <v>30</v>
      </c>
      <c r="Q67" s="74"/>
      <c r="R67" s="74">
        <v>17.48</v>
      </c>
      <c r="S67" s="74"/>
      <c r="T67" s="74"/>
      <c r="U67" s="74"/>
      <c r="V67" s="74"/>
    </row>
    <row r="68" spans="15:22" x14ac:dyDescent="0.55000000000000004">
      <c r="O68" s="74"/>
      <c r="P68" s="74">
        <v>31</v>
      </c>
      <c r="Q68" s="74"/>
      <c r="R68" s="74">
        <v>10.369</v>
      </c>
      <c r="S68" s="74"/>
      <c r="T68" s="74"/>
      <c r="U68" s="74"/>
      <c r="V68" s="74"/>
    </row>
    <row r="69" spans="15:22" x14ac:dyDescent="0.55000000000000004">
      <c r="O69" s="74"/>
      <c r="P69" s="74"/>
      <c r="Q69" s="74"/>
      <c r="R69" s="74">
        <f>SUM(R38:R68)</f>
        <v>321.04499999999996</v>
      </c>
      <c r="S69" s="74"/>
      <c r="T69" s="74"/>
      <c r="U69" s="74"/>
      <c r="V69" s="74"/>
    </row>
  </sheetData>
  <mergeCells count="4">
    <mergeCell ref="A3:A4"/>
    <mergeCell ref="B3:M3"/>
    <mergeCell ref="A1:M1"/>
    <mergeCell ref="A2:M2"/>
  </mergeCells>
  <pageMargins left="0.75" right="0.28000000000000003" top="0.76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M19" sqref="M19"/>
    </sheetView>
  </sheetViews>
  <sheetFormatPr defaultRowHeight="24" x14ac:dyDescent="0.55000000000000004"/>
  <cols>
    <col min="1" max="1" width="12.140625" style="1" customWidth="1"/>
    <col min="2" max="11" width="9.85546875" style="1" customWidth="1"/>
    <col min="12" max="12" width="12.28515625" style="1" customWidth="1"/>
    <col min="13" max="13" width="13.140625" style="1" customWidth="1"/>
    <col min="14" max="16384" width="9.140625" style="1"/>
  </cols>
  <sheetData>
    <row r="1" spans="1:14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 s="9" customFormat="1" ht="21.75" x14ac:dyDescent="0.5">
      <c r="A2" s="85" t="s">
        <v>24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4" spans="1:14" s="4" customFormat="1" x14ac:dyDescent="0.55000000000000004">
      <c r="A4" s="83" t="s">
        <v>0</v>
      </c>
      <c r="B4" s="80" t="s">
        <v>18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4" s="5" customFormat="1" x14ac:dyDescent="0.55000000000000004">
      <c r="A5" s="84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</row>
    <row r="6" spans="1:14" s="9" customFormat="1" ht="21.75" x14ac:dyDescent="0.5">
      <c r="A6" s="17">
        <v>2545</v>
      </c>
      <c r="B6" s="36">
        <v>3.0000000000000001E-3</v>
      </c>
      <c r="C6" s="36">
        <v>7.0000000000000001E-3</v>
      </c>
      <c r="D6" s="36">
        <v>4.0000000000000001E-3</v>
      </c>
      <c r="E6" s="36">
        <v>8.9999999999999993E-3</v>
      </c>
      <c r="F6" s="36">
        <v>7.0000000000000001E-3</v>
      </c>
      <c r="G6" s="36">
        <v>0.01</v>
      </c>
      <c r="H6" s="36">
        <v>8.0000000000000002E-3</v>
      </c>
      <c r="I6" s="36">
        <v>7.0000000000000001E-3</v>
      </c>
      <c r="J6" s="36">
        <v>0.01</v>
      </c>
      <c r="K6" s="36">
        <v>1.7999999999999999E-2</v>
      </c>
      <c r="L6" s="36">
        <v>2.9000000000000001E-2</v>
      </c>
      <c r="M6" s="36">
        <v>9.0999999999999998E-2</v>
      </c>
    </row>
    <row r="7" spans="1:14" s="9" customFormat="1" x14ac:dyDescent="0.55000000000000004">
      <c r="A7" s="19">
        <v>2546</v>
      </c>
      <c r="B7" s="37">
        <v>1E-3</v>
      </c>
      <c r="C7" s="37">
        <v>8.0000000000000002E-3</v>
      </c>
      <c r="D7" s="37">
        <v>1E-3</v>
      </c>
      <c r="E7" s="37">
        <v>8.0000000000000002E-3</v>
      </c>
      <c r="F7" s="37">
        <v>6.0000000000000001E-3</v>
      </c>
      <c r="G7" s="37">
        <v>1.6E-2</v>
      </c>
      <c r="H7" s="37">
        <v>6.0000000000000001E-3</v>
      </c>
      <c r="I7" s="37">
        <v>5.0000000000000001E-3</v>
      </c>
      <c r="J7" s="37">
        <v>1.2E-2</v>
      </c>
      <c r="K7" s="37">
        <v>1.4E-2</v>
      </c>
      <c r="L7" s="37">
        <v>2.1999999999999999E-2</v>
      </c>
      <c r="M7" s="37">
        <v>7.6999999999999999E-2</v>
      </c>
      <c r="N7" s="11"/>
    </row>
    <row r="8" spans="1:14" s="9" customFormat="1" x14ac:dyDescent="0.55000000000000004">
      <c r="A8" s="19">
        <v>2547</v>
      </c>
      <c r="B8" s="37">
        <v>2E-3</v>
      </c>
      <c r="C8" s="37">
        <v>0.01</v>
      </c>
      <c r="D8" s="37">
        <v>2E-3</v>
      </c>
      <c r="E8" s="37">
        <v>0.01</v>
      </c>
      <c r="F8" s="37">
        <v>8.0000000000000002E-3</v>
      </c>
      <c r="G8" s="37">
        <v>0.02</v>
      </c>
      <c r="H8" s="37">
        <v>7.0000000000000001E-3</v>
      </c>
      <c r="I8" s="37">
        <v>6.0000000000000001E-3</v>
      </c>
      <c r="J8" s="37">
        <v>0.01</v>
      </c>
      <c r="K8" s="37">
        <v>1.6E-2</v>
      </c>
      <c r="L8" s="37">
        <v>0.03</v>
      </c>
      <c r="M8" s="37">
        <v>8.5999999999999993E-2</v>
      </c>
      <c r="N8" s="11"/>
    </row>
    <row r="9" spans="1:14" s="9" customFormat="1" x14ac:dyDescent="0.55000000000000004">
      <c r="A9" s="19">
        <v>2548</v>
      </c>
      <c r="B9" s="37">
        <v>1E-3</v>
      </c>
      <c r="C9" s="37">
        <v>1.7999999999999999E-2</v>
      </c>
      <c r="D9" s="37">
        <v>4.0000000000000001E-3</v>
      </c>
      <c r="E9" s="37">
        <v>1.2E-2</v>
      </c>
      <c r="F9" s="37">
        <v>8.9999999999999993E-3</v>
      </c>
      <c r="G9" s="37">
        <v>1.7999999999999999E-2</v>
      </c>
      <c r="H9" s="37">
        <v>8.9999999999999993E-3</v>
      </c>
      <c r="I9" s="37">
        <v>8.0000000000000002E-3</v>
      </c>
      <c r="J9" s="37">
        <v>1.0999999999999999E-2</v>
      </c>
      <c r="K9" s="37">
        <v>1.7000000000000001E-2</v>
      </c>
      <c r="L9" s="37">
        <v>3.3000000000000002E-2</v>
      </c>
      <c r="M9" s="37">
        <v>9.4E-2</v>
      </c>
      <c r="N9" s="11"/>
    </row>
    <row r="10" spans="1:14" s="9" customFormat="1" x14ac:dyDescent="0.55000000000000004">
      <c r="A10" s="19">
        <v>2549</v>
      </c>
      <c r="B10" s="37">
        <v>2E-3</v>
      </c>
      <c r="C10" s="37">
        <v>7.0000000000000007E-2</v>
      </c>
      <c r="D10" s="37">
        <v>6.0000000000000001E-3</v>
      </c>
      <c r="E10" s="37">
        <v>0.01</v>
      </c>
      <c r="F10" s="37">
        <v>8.0000000000000002E-3</v>
      </c>
      <c r="G10" s="37">
        <v>1.6E-2</v>
      </c>
      <c r="H10" s="37">
        <v>0.01</v>
      </c>
      <c r="I10" s="37">
        <v>0.01</v>
      </c>
      <c r="J10" s="37">
        <v>1.2E-2</v>
      </c>
      <c r="K10" s="37">
        <v>1.4999999999999999E-2</v>
      </c>
      <c r="L10" s="37">
        <v>0.04</v>
      </c>
      <c r="M10" s="37">
        <v>0.99</v>
      </c>
      <c r="N10" s="11"/>
    </row>
    <row r="11" spans="1:14" s="9" customFormat="1" x14ac:dyDescent="0.55000000000000004">
      <c r="A11" s="19">
        <v>2550</v>
      </c>
      <c r="B11" s="38">
        <v>3.0000000000000001E-3</v>
      </c>
      <c r="C11" s="38">
        <v>4.2000000000000003E-2</v>
      </c>
      <c r="D11" s="38">
        <v>8.0000000000000002E-3</v>
      </c>
      <c r="E11" s="38">
        <v>1.0999999999999999E-2</v>
      </c>
      <c r="F11" s="38">
        <v>8.9999999999999993E-3</v>
      </c>
      <c r="G11" s="38">
        <v>1.7000000000000001E-2</v>
      </c>
      <c r="H11" s="38">
        <v>1.4E-2</v>
      </c>
      <c r="I11" s="38">
        <v>1.4E-2</v>
      </c>
      <c r="J11" s="38">
        <v>1.0999999999999999E-2</v>
      </c>
      <c r="K11" s="38">
        <v>2.7E-2</v>
      </c>
      <c r="L11" s="38">
        <v>3.7999999999999999E-2</v>
      </c>
      <c r="M11" s="38">
        <v>0.1</v>
      </c>
      <c r="N11" s="11"/>
    </row>
    <row r="12" spans="1:14" s="9" customFormat="1" x14ac:dyDescent="0.55000000000000004">
      <c r="A12" s="19">
        <v>2551</v>
      </c>
      <c r="B12" s="38">
        <v>2E-3</v>
      </c>
      <c r="C12" s="38">
        <v>0.01</v>
      </c>
      <c r="D12" s="38">
        <v>7.0000000000000001E-3</v>
      </c>
      <c r="E12" s="38">
        <v>8.9999999999999993E-3</v>
      </c>
      <c r="F12" s="38">
        <v>1.7999999999999999E-2</v>
      </c>
      <c r="G12" s="38">
        <v>1.0999999999999999E-2</v>
      </c>
      <c r="H12" s="38">
        <v>8.9999999999999993E-3</v>
      </c>
      <c r="I12" s="38">
        <v>4.0000000000000001E-3</v>
      </c>
      <c r="J12" s="38">
        <v>9.7000000000000003E-2</v>
      </c>
      <c r="K12" s="38">
        <v>1.2E-2</v>
      </c>
      <c r="L12" s="38">
        <v>5.2999999999999999E-2</v>
      </c>
      <c r="M12" s="38">
        <v>8.4000000000000005E-2</v>
      </c>
      <c r="N12" s="11"/>
    </row>
    <row r="13" spans="1:14" s="9" customFormat="1" x14ac:dyDescent="0.55000000000000004">
      <c r="A13" s="19">
        <v>2552</v>
      </c>
      <c r="B13" s="38">
        <v>1E-3</v>
      </c>
      <c r="C13" s="38">
        <v>6.0000000000000001E-3</v>
      </c>
      <c r="D13" s="38">
        <v>5.0000000000000001E-3</v>
      </c>
      <c r="E13" s="38">
        <v>8.0000000000000002E-3</v>
      </c>
      <c r="F13" s="38">
        <v>8.9999999999999993E-3</v>
      </c>
      <c r="G13" s="38">
        <v>1.2999999999999999E-2</v>
      </c>
      <c r="H13" s="38">
        <v>0.01</v>
      </c>
      <c r="I13" s="38">
        <v>7.0000000000000001E-3</v>
      </c>
      <c r="J13" s="38">
        <v>8.0000000000000002E-3</v>
      </c>
      <c r="K13" s="38">
        <v>1.4E-2</v>
      </c>
      <c r="L13" s="38">
        <v>0.06</v>
      </c>
      <c r="M13" s="38">
        <v>7.4999999999999997E-2</v>
      </c>
      <c r="N13" s="11"/>
    </row>
    <row r="14" spans="1:14" s="9" customFormat="1" ht="21.75" x14ac:dyDescent="0.5">
      <c r="A14" s="19">
        <v>2553</v>
      </c>
      <c r="B14" s="38">
        <v>2E-3</v>
      </c>
      <c r="C14" s="38">
        <v>8.9999999999999993E-3</v>
      </c>
      <c r="D14" s="38">
        <v>8.0000000000000002E-3</v>
      </c>
      <c r="E14" s="38">
        <v>6.0000000000000001E-3</v>
      </c>
      <c r="F14" s="38">
        <v>1.2E-2</v>
      </c>
      <c r="G14" s="38">
        <v>0.01</v>
      </c>
      <c r="H14" s="38">
        <v>1.4E-2</v>
      </c>
      <c r="I14" s="38">
        <v>8.9999999999999993E-3</v>
      </c>
      <c r="J14" s="38">
        <v>7.0000000000000001E-3</v>
      </c>
      <c r="K14" s="38">
        <v>1.6E-2</v>
      </c>
      <c r="L14" s="38">
        <v>7.1999999999999995E-2</v>
      </c>
      <c r="M14" s="38">
        <v>0.08</v>
      </c>
    </row>
    <row r="15" spans="1:14" s="9" customFormat="1" ht="21.75" x14ac:dyDescent="0.5">
      <c r="A15" s="19">
        <v>2554</v>
      </c>
      <c r="B15" s="38">
        <v>1E-3</v>
      </c>
      <c r="C15" s="38">
        <v>0.01</v>
      </c>
      <c r="D15" s="38">
        <v>8.9999999999999993E-3</v>
      </c>
      <c r="E15" s="38">
        <v>4.0000000000000001E-3</v>
      </c>
      <c r="F15" s="38">
        <v>0.01</v>
      </c>
      <c r="G15" s="38">
        <v>1.2E-2</v>
      </c>
      <c r="H15" s="38">
        <v>1.4999999999999999E-2</v>
      </c>
      <c r="I15" s="38">
        <v>6.0000000000000001E-3</v>
      </c>
      <c r="J15" s="38">
        <v>8.0000000000000002E-3</v>
      </c>
      <c r="K15" s="38">
        <v>1.4999999999999999E-2</v>
      </c>
      <c r="L15" s="38">
        <v>6.8000000000000005E-2</v>
      </c>
      <c r="M15" s="38">
        <v>8.2000000000000003E-2</v>
      </c>
    </row>
    <row r="16" spans="1:14" s="9" customFormat="1" ht="21.75" x14ac:dyDescent="0.5">
      <c r="A16" s="19">
        <v>2555</v>
      </c>
      <c r="B16" s="38">
        <v>3.0000000000000001E-3</v>
      </c>
      <c r="C16" s="38">
        <v>8.0000000000000002E-3</v>
      </c>
      <c r="D16" s="38">
        <v>0.01</v>
      </c>
      <c r="E16" s="38">
        <v>5.0000000000000001E-3</v>
      </c>
      <c r="F16" s="38">
        <v>1.6E-2</v>
      </c>
      <c r="G16" s="38">
        <v>1.4E-2</v>
      </c>
      <c r="H16" s="38">
        <v>1.2999999999999999E-2</v>
      </c>
      <c r="I16" s="38">
        <v>7.0000000000000001E-3</v>
      </c>
      <c r="J16" s="38">
        <v>8.0000000000000002E-3</v>
      </c>
      <c r="K16" s="38">
        <v>1.2E-2</v>
      </c>
      <c r="L16" s="38">
        <v>5.6000000000000001E-2</v>
      </c>
      <c r="M16" s="38">
        <v>7.3999999999999996E-2</v>
      </c>
    </row>
    <row r="17" spans="1:13" s="9" customFormat="1" ht="21.75" x14ac:dyDescent="0.5">
      <c r="A17" s="19">
        <v>2556</v>
      </c>
      <c r="B17" s="38">
        <v>2E-3</v>
      </c>
      <c r="C17" s="38">
        <v>8.9999999999999993E-3</v>
      </c>
      <c r="D17" s="38">
        <v>6.0000000000000001E-3</v>
      </c>
      <c r="E17" s="38">
        <v>7.0000000000000001E-3</v>
      </c>
      <c r="F17" s="38">
        <v>1.2E-2</v>
      </c>
      <c r="G17" s="38">
        <v>1.0999999999999999E-2</v>
      </c>
      <c r="H17" s="38">
        <v>0.01</v>
      </c>
      <c r="I17" s="61"/>
      <c r="J17" s="61"/>
      <c r="K17" s="61"/>
      <c r="L17" s="61"/>
      <c r="M17" s="61"/>
    </row>
    <row r="18" spans="1:13" s="9" customFormat="1" ht="21.75" x14ac:dyDescent="0.5">
      <c r="A18" s="33">
        <v>2557</v>
      </c>
      <c r="B18" s="60"/>
      <c r="C18" s="60"/>
      <c r="D18" s="60"/>
      <c r="E18" s="60"/>
      <c r="F18" s="60"/>
      <c r="G18" s="60"/>
      <c r="H18" s="60"/>
      <c r="I18" s="60"/>
      <c r="J18" s="60"/>
      <c r="K18" s="39"/>
      <c r="L18" s="39"/>
      <c r="M18" s="39"/>
    </row>
    <row r="19" spans="1:13" s="4" customFormat="1" x14ac:dyDescent="0.55000000000000004">
      <c r="A19" s="25" t="s">
        <v>15</v>
      </c>
      <c r="B19" s="27">
        <f>MAX(B6:B17)</f>
        <v>3.0000000000000001E-3</v>
      </c>
      <c r="C19" s="27">
        <f t="shared" ref="C19:L19" si="0">MAX(C6:C17)</f>
        <v>7.0000000000000007E-2</v>
      </c>
      <c r="D19" s="27">
        <f t="shared" si="0"/>
        <v>0.01</v>
      </c>
      <c r="E19" s="27">
        <f t="shared" si="0"/>
        <v>1.2E-2</v>
      </c>
      <c r="F19" s="27">
        <f t="shared" si="0"/>
        <v>1.7999999999999999E-2</v>
      </c>
      <c r="G19" s="27">
        <f t="shared" si="0"/>
        <v>0.02</v>
      </c>
      <c r="H19" s="27">
        <f t="shared" si="0"/>
        <v>1.4999999999999999E-2</v>
      </c>
      <c r="I19" s="27">
        <f t="shared" si="0"/>
        <v>1.4E-2</v>
      </c>
      <c r="J19" s="27">
        <f t="shared" si="0"/>
        <v>9.7000000000000003E-2</v>
      </c>
      <c r="K19" s="27">
        <f t="shared" si="0"/>
        <v>2.7E-2</v>
      </c>
      <c r="L19" s="27">
        <f t="shared" si="0"/>
        <v>7.1999999999999995E-2</v>
      </c>
      <c r="M19" s="27">
        <f>MAX(M6:M17)</f>
        <v>0.99</v>
      </c>
    </row>
    <row r="20" spans="1:13" s="4" customFormat="1" x14ac:dyDescent="0.55000000000000004">
      <c r="A20" s="3" t="s">
        <v>14</v>
      </c>
      <c r="B20" s="6">
        <f>AVERAGE(B6:B17)</f>
        <v>1.9166666666666666E-3</v>
      </c>
      <c r="C20" s="6">
        <f t="shared" ref="C20:L20" si="1">AVERAGE(C6:C17)</f>
        <v>1.7250000000000005E-2</v>
      </c>
      <c r="D20" s="6">
        <f t="shared" si="1"/>
        <v>5.8333333333333336E-3</v>
      </c>
      <c r="E20" s="6">
        <f t="shared" si="1"/>
        <v>8.2500000000000021E-3</v>
      </c>
      <c r="F20" s="6">
        <f t="shared" si="1"/>
        <v>1.0333333333333332E-2</v>
      </c>
      <c r="G20" s="6">
        <f t="shared" si="1"/>
        <v>1.4000000000000004E-2</v>
      </c>
      <c r="H20" s="6">
        <f t="shared" si="1"/>
        <v>1.0416666666666666E-2</v>
      </c>
      <c r="I20" s="6">
        <f t="shared" si="1"/>
        <v>7.545454545454547E-3</v>
      </c>
      <c r="J20" s="6">
        <f t="shared" si="1"/>
        <v>1.7636363636363638E-2</v>
      </c>
      <c r="K20" s="6">
        <f t="shared" si="1"/>
        <v>1.6000000000000004E-2</v>
      </c>
      <c r="L20" s="6">
        <f t="shared" si="1"/>
        <v>4.5545454545454549E-2</v>
      </c>
      <c r="M20" s="6">
        <f>AVERAGE(M6:M17)</f>
        <v>0.16663636363636367</v>
      </c>
    </row>
    <row r="21" spans="1:13" s="4" customFormat="1" x14ac:dyDescent="0.55000000000000004">
      <c r="A21" s="3" t="s">
        <v>13</v>
      </c>
      <c r="B21" s="6">
        <f>MIN(B6:B17)</f>
        <v>1E-3</v>
      </c>
      <c r="C21" s="6">
        <f t="shared" ref="C21:L21" si="2">MIN(C6:C17)</f>
        <v>6.0000000000000001E-3</v>
      </c>
      <c r="D21" s="6">
        <f t="shared" si="2"/>
        <v>1E-3</v>
      </c>
      <c r="E21" s="6">
        <f t="shared" si="2"/>
        <v>4.0000000000000001E-3</v>
      </c>
      <c r="F21" s="6">
        <f t="shared" si="2"/>
        <v>6.0000000000000001E-3</v>
      </c>
      <c r="G21" s="6">
        <f t="shared" si="2"/>
        <v>0.01</v>
      </c>
      <c r="H21" s="6">
        <f t="shared" si="2"/>
        <v>6.0000000000000001E-3</v>
      </c>
      <c r="I21" s="6">
        <f t="shared" si="2"/>
        <v>4.0000000000000001E-3</v>
      </c>
      <c r="J21" s="6">
        <f t="shared" si="2"/>
        <v>7.0000000000000001E-3</v>
      </c>
      <c r="K21" s="6">
        <f t="shared" si="2"/>
        <v>1.2E-2</v>
      </c>
      <c r="L21" s="6">
        <f t="shared" si="2"/>
        <v>2.1999999999999999E-2</v>
      </c>
      <c r="M21" s="6">
        <f>MIN(M6:M17)</f>
        <v>7.3999999999999996E-2</v>
      </c>
    </row>
    <row r="22" spans="1:13" x14ac:dyDescent="0.55000000000000004">
      <c r="A22" s="2"/>
    </row>
    <row r="23" spans="1:13" x14ac:dyDescent="0.55000000000000004">
      <c r="A23" s="2"/>
    </row>
    <row r="24" spans="1:13" x14ac:dyDescent="0.55000000000000004">
      <c r="A24" s="2"/>
    </row>
    <row r="25" spans="1:13" x14ac:dyDescent="0.55000000000000004">
      <c r="A25" s="2"/>
    </row>
  </sheetData>
  <mergeCells count="4">
    <mergeCell ref="A4:A5"/>
    <mergeCell ref="B4:M4"/>
    <mergeCell ref="A1:M1"/>
    <mergeCell ref="A2:M2"/>
  </mergeCells>
  <pageMargins left="0.75" right="0.28000000000000003" top="0.76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16" workbookViewId="0">
      <selection activeCell="L34" sqref="L34"/>
    </sheetView>
  </sheetViews>
  <sheetFormatPr defaultRowHeight="24" x14ac:dyDescent="0.55000000000000004"/>
  <cols>
    <col min="1" max="1" width="12.140625" style="1" customWidth="1"/>
    <col min="2" max="11" width="9.85546875" style="1" customWidth="1"/>
    <col min="12" max="12" width="12.28515625" style="1" customWidth="1"/>
    <col min="13" max="13" width="13.140625" style="1" customWidth="1"/>
    <col min="14" max="16" width="9.140625" style="1"/>
    <col min="17" max="17" width="13.7109375" style="1" bestFit="1" customWidth="1"/>
    <col min="18" max="16384" width="9.140625" style="1"/>
  </cols>
  <sheetData>
    <row r="1" spans="1:22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O1" s="71"/>
      <c r="P1" s="71"/>
      <c r="Q1" s="71"/>
      <c r="R1" s="71"/>
      <c r="S1" s="71"/>
      <c r="T1" s="71"/>
      <c r="U1" s="71"/>
      <c r="V1" s="72"/>
    </row>
    <row r="2" spans="1:22" s="9" customFormat="1" ht="21.75" x14ac:dyDescent="0.5">
      <c r="A2" s="85" t="s">
        <v>28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O2" s="71"/>
      <c r="P2" s="71"/>
      <c r="Q2" s="71"/>
      <c r="R2" s="71"/>
      <c r="S2" s="71"/>
      <c r="T2" s="71"/>
      <c r="U2" s="71"/>
      <c r="V2" s="72"/>
    </row>
    <row r="3" spans="1:22" x14ac:dyDescent="0.55000000000000004">
      <c r="O3" s="73"/>
      <c r="P3" s="73"/>
      <c r="Q3" s="73"/>
      <c r="R3" s="73"/>
      <c r="S3" s="73"/>
      <c r="T3" s="73"/>
      <c r="U3" s="73"/>
      <c r="V3" s="74"/>
    </row>
    <row r="4" spans="1:22" s="4" customFormat="1" x14ac:dyDescent="0.55000000000000004">
      <c r="A4" s="83" t="s">
        <v>0</v>
      </c>
      <c r="B4" s="80" t="s">
        <v>17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O4" s="75"/>
      <c r="P4" s="75"/>
      <c r="Q4" s="75"/>
      <c r="R4" s="75"/>
      <c r="S4" s="75"/>
      <c r="T4" s="75"/>
      <c r="U4" s="75"/>
      <c r="V4" s="76"/>
    </row>
    <row r="5" spans="1:22" s="5" customFormat="1" x14ac:dyDescent="0.55000000000000004">
      <c r="A5" s="84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O5" s="77">
        <v>1</v>
      </c>
      <c r="P5" s="77">
        <v>1.32</v>
      </c>
      <c r="Q5" s="77"/>
      <c r="R5" s="77">
        <v>0</v>
      </c>
      <c r="S5" s="77"/>
      <c r="T5" s="77">
        <v>0.26100000000000001</v>
      </c>
      <c r="U5" s="77"/>
      <c r="V5" s="78"/>
    </row>
    <row r="6" spans="1:22" s="9" customFormat="1" ht="21.75" x14ac:dyDescent="0.5">
      <c r="A6" s="17">
        <v>2534</v>
      </c>
      <c r="B6" s="18">
        <v>7.0590000000000002</v>
      </c>
      <c r="C6" s="18">
        <v>7.1890000000000001</v>
      </c>
      <c r="D6" s="18">
        <v>0.77500000000000002</v>
      </c>
      <c r="E6" s="18">
        <v>0.22700000000000001</v>
      </c>
      <c r="F6" s="18">
        <v>0.79</v>
      </c>
      <c r="G6" s="18">
        <v>1.202</v>
      </c>
      <c r="H6" s="18">
        <v>0.69799999999999995</v>
      </c>
      <c r="I6" s="18">
        <v>2.5910000000000002</v>
      </c>
      <c r="J6" s="18">
        <v>12.712999999999999</v>
      </c>
      <c r="K6" s="18">
        <v>15.624000000000001</v>
      </c>
      <c r="L6" s="18">
        <v>17.533999999999999</v>
      </c>
      <c r="M6" s="18">
        <v>20.645</v>
      </c>
      <c r="O6" s="71">
        <v>2</v>
      </c>
      <c r="P6" s="71">
        <v>0.86</v>
      </c>
      <c r="Q6" s="71"/>
      <c r="R6" s="71">
        <v>0</v>
      </c>
      <c r="S6" s="71"/>
      <c r="T6" s="71">
        <v>0.21299999999999999</v>
      </c>
      <c r="U6" s="71"/>
      <c r="V6" s="72"/>
    </row>
    <row r="7" spans="1:22" s="9" customFormat="1" ht="21.75" x14ac:dyDescent="0.5">
      <c r="A7" s="19">
        <v>2535</v>
      </c>
      <c r="B7" s="20">
        <v>11.773</v>
      </c>
      <c r="C7" s="20">
        <v>6.5419999999999998</v>
      </c>
      <c r="D7" s="20">
        <v>0.52900000000000003</v>
      </c>
      <c r="E7" s="21">
        <v>0.108</v>
      </c>
      <c r="F7" s="21">
        <v>1.6970000000000001</v>
      </c>
      <c r="G7" s="21">
        <v>2.1659999999999999</v>
      </c>
      <c r="H7" s="21">
        <v>2.3109999999999999</v>
      </c>
      <c r="I7" s="21">
        <v>3.1970000000000001</v>
      </c>
      <c r="J7" s="21">
        <v>3.5539999999999998</v>
      </c>
      <c r="K7" s="21">
        <v>10.532</v>
      </c>
      <c r="L7" s="21">
        <v>14.538</v>
      </c>
      <c r="M7" s="21">
        <v>14.666</v>
      </c>
      <c r="O7" s="71">
        <v>3</v>
      </c>
      <c r="P7" s="71">
        <v>0.25</v>
      </c>
      <c r="Q7" s="71"/>
      <c r="R7" s="71">
        <v>0.60499999999999998</v>
      </c>
      <c r="S7" s="71"/>
      <c r="T7" s="71">
        <v>0.20599999999999999</v>
      </c>
      <c r="U7" s="71"/>
      <c r="V7" s="72"/>
    </row>
    <row r="8" spans="1:22" s="9" customFormat="1" ht="21.75" x14ac:dyDescent="0.5">
      <c r="A8" s="19">
        <v>2536</v>
      </c>
      <c r="B8" s="20">
        <v>3.8929999999999998</v>
      </c>
      <c r="C8" s="20">
        <v>2.6709999999999998</v>
      </c>
      <c r="D8" s="20">
        <v>3.7610000000000001</v>
      </c>
      <c r="E8" s="21">
        <v>4.7300000000000004</v>
      </c>
      <c r="F8" s="21">
        <v>4.4820000000000002</v>
      </c>
      <c r="G8" s="21">
        <v>18.224</v>
      </c>
      <c r="H8" s="21">
        <v>6.1210000000000004</v>
      </c>
      <c r="I8" s="21">
        <v>3.05</v>
      </c>
      <c r="J8" s="21">
        <v>4.2190000000000003</v>
      </c>
      <c r="K8" s="21">
        <v>18.239000000000001</v>
      </c>
      <c r="L8" s="21">
        <v>29.024999999999999</v>
      </c>
      <c r="M8" s="21">
        <v>16.420999999999999</v>
      </c>
      <c r="O8" s="71">
        <v>4</v>
      </c>
      <c r="P8" s="71">
        <v>0.25</v>
      </c>
      <c r="Q8" s="71"/>
      <c r="R8" s="71">
        <v>0</v>
      </c>
      <c r="S8" s="71"/>
      <c r="T8" s="71">
        <v>0.20599999999999999</v>
      </c>
      <c r="U8" s="71"/>
      <c r="V8" s="72"/>
    </row>
    <row r="9" spans="1:22" s="9" customFormat="1" x14ac:dyDescent="0.55000000000000004">
      <c r="A9" s="19">
        <v>2537</v>
      </c>
      <c r="B9" s="20">
        <v>20.472000000000001</v>
      </c>
      <c r="C9" s="20">
        <v>10.938000000000001</v>
      </c>
      <c r="D9" s="20">
        <v>6.2569999999999997</v>
      </c>
      <c r="E9" s="21">
        <v>1.099</v>
      </c>
      <c r="F9" s="21">
        <v>1.105</v>
      </c>
      <c r="G9" s="21">
        <v>0.65100000000000002</v>
      </c>
      <c r="H9" s="21">
        <v>0.442</v>
      </c>
      <c r="I9" s="21">
        <v>0.32600000000000001</v>
      </c>
      <c r="J9" s="21">
        <v>3.2240000000000002</v>
      </c>
      <c r="K9" s="21">
        <v>23.212</v>
      </c>
      <c r="L9" s="21">
        <v>66.370999999999995</v>
      </c>
      <c r="M9" s="21">
        <v>26.356999999999999</v>
      </c>
      <c r="O9" s="77">
        <v>5</v>
      </c>
      <c r="P9" s="71">
        <v>0.25</v>
      </c>
      <c r="Q9" s="71"/>
      <c r="R9" s="71">
        <v>0.40300000000000002</v>
      </c>
      <c r="S9" s="71"/>
      <c r="T9" s="71">
        <v>0.20599999999999999</v>
      </c>
      <c r="U9" s="71"/>
      <c r="V9" s="72"/>
    </row>
    <row r="10" spans="1:22" s="9" customFormat="1" ht="21.75" x14ac:dyDescent="0.5">
      <c r="A10" s="19">
        <v>2538</v>
      </c>
      <c r="B10" s="20">
        <v>8.3480000000000008</v>
      </c>
      <c r="C10" s="20">
        <v>4.5460000000000003</v>
      </c>
      <c r="D10" s="20">
        <v>1.3879999999999999</v>
      </c>
      <c r="E10" s="21">
        <v>1.645</v>
      </c>
      <c r="F10" s="21">
        <v>4.5990000000000002</v>
      </c>
      <c r="G10" s="21">
        <v>7.3940000000000001</v>
      </c>
      <c r="H10" s="21">
        <v>2.4260000000000002</v>
      </c>
      <c r="I10" s="21">
        <v>2.004</v>
      </c>
      <c r="J10" s="21">
        <v>10.743</v>
      </c>
      <c r="K10" s="21">
        <v>34.744</v>
      </c>
      <c r="L10" s="21">
        <v>17.849</v>
      </c>
      <c r="M10" s="21">
        <v>25.195</v>
      </c>
      <c r="O10" s="71">
        <v>6</v>
      </c>
      <c r="P10" s="71">
        <v>0</v>
      </c>
      <c r="Q10" s="71"/>
      <c r="R10" s="71">
        <v>0.38900000000000001</v>
      </c>
      <c r="S10" s="71"/>
      <c r="T10" s="71">
        <v>0.2</v>
      </c>
      <c r="U10" s="71"/>
      <c r="V10" s="72"/>
    </row>
    <row r="11" spans="1:22" s="9" customFormat="1" ht="21.75" x14ac:dyDescent="0.5">
      <c r="A11" s="19">
        <v>2539</v>
      </c>
      <c r="B11" s="20">
        <v>20.16</v>
      </c>
      <c r="C11" s="20">
        <v>6.2560000000000002</v>
      </c>
      <c r="D11" s="20">
        <v>1.492</v>
      </c>
      <c r="E11" s="21">
        <v>6.335</v>
      </c>
      <c r="F11" s="21">
        <v>16.684999999999999</v>
      </c>
      <c r="G11" s="21">
        <v>19.311</v>
      </c>
      <c r="H11" s="21">
        <v>10.667</v>
      </c>
      <c r="I11" s="21">
        <v>56.509</v>
      </c>
      <c r="J11" s="21">
        <v>9.9540000000000006</v>
      </c>
      <c r="K11" s="21">
        <v>33.338000000000001</v>
      </c>
      <c r="L11" s="21">
        <v>31.896000000000001</v>
      </c>
      <c r="M11" s="21">
        <v>18.521000000000001</v>
      </c>
      <c r="O11" s="71">
        <v>7</v>
      </c>
      <c r="P11" s="71">
        <v>0</v>
      </c>
      <c r="Q11" s="71"/>
      <c r="R11" s="71">
        <v>0.38200000000000001</v>
      </c>
      <c r="S11" s="71"/>
      <c r="T11" s="71">
        <v>0.19700000000000001</v>
      </c>
      <c r="U11" s="71"/>
      <c r="V11" s="72"/>
    </row>
    <row r="12" spans="1:22" s="9" customFormat="1" ht="21.75" x14ac:dyDescent="0.5">
      <c r="A12" s="19">
        <v>2540</v>
      </c>
      <c r="B12" s="20">
        <v>20.2</v>
      </c>
      <c r="C12" s="20">
        <v>16.199000000000002</v>
      </c>
      <c r="D12" s="20">
        <v>4.3310000000000004</v>
      </c>
      <c r="E12" s="21">
        <v>3.4350000000000001</v>
      </c>
      <c r="F12" s="21">
        <v>2.298</v>
      </c>
      <c r="G12" s="21">
        <v>1.925</v>
      </c>
      <c r="H12" s="21">
        <v>4.883</v>
      </c>
      <c r="I12" s="21">
        <v>2.5369999999999999</v>
      </c>
      <c r="J12" s="21">
        <v>14.166</v>
      </c>
      <c r="K12" s="21">
        <v>35.725999999999999</v>
      </c>
      <c r="L12" s="21">
        <v>33.28</v>
      </c>
      <c r="M12" s="21">
        <v>25.167000000000002</v>
      </c>
      <c r="O12" s="71">
        <v>8</v>
      </c>
      <c r="P12" s="71">
        <v>0</v>
      </c>
      <c r="Q12" s="71"/>
      <c r="R12" s="71">
        <v>0.375</v>
      </c>
      <c r="S12" s="71"/>
      <c r="T12" s="71">
        <v>0.192</v>
      </c>
      <c r="U12" s="71"/>
      <c r="V12" s="72"/>
    </row>
    <row r="13" spans="1:22" s="9" customFormat="1" x14ac:dyDescent="0.55000000000000004">
      <c r="A13" s="19">
        <v>2541</v>
      </c>
      <c r="B13" s="20">
        <v>16.614999999999998</v>
      </c>
      <c r="C13" s="20">
        <v>7.7270000000000003</v>
      </c>
      <c r="D13" s="20">
        <v>1.052</v>
      </c>
      <c r="E13" s="21">
        <v>0.11799999999999999</v>
      </c>
      <c r="F13" s="21">
        <v>2.9000000000000001E-2</v>
      </c>
      <c r="G13" s="21">
        <v>0.26700000000000002</v>
      </c>
      <c r="H13" s="21">
        <v>8.827</v>
      </c>
      <c r="I13" s="21">
        <v>6.5590000000000002</v>
      </c>
      <c r="J13" s="21">
        <v>8.24</v>
      </c>
      <c r="K13" s="21">
        <v>51.75</v>
      </c>
      <c r="L13" s="21">
        <v>107.41800000000001</v>
      </c>
      <c r="M13" s="21">
        <v>42.481999999999999</v>
      </c>
      <c r="O13" s="77">
        <v>9</v>
      </c>
      <c r="P13" s="71">
        <v>0</v>
      </c>
      <c r="Q13" s="71"/>
      <c r="R13" s="71">
        <v>0.36399999999999999</v>
      </c>
      <c r="S13" s="71"/>
      <c r="T13" s="71">
        <v>0.185</v>
      </c>
      <c r="U13" s="71"/>
      <c r="V13" s="72"/>
    </row>
    <row r="14" spans="1:22" s="9" customFormat="1" ht="21.75" x14ac:dyDescent="0.5">
      <c r="A14" s="19">
        <v>2542</v>
      </c>
      <c r="B14" s="20">
        <v>54.768999999999998</v>
      </c>
      <c r="C14" s="20">
        <v>19.099</v>
      </c>
      <c r="D14" s="20">
        <v>31.681999999999999</v>
      </c>
      <c r="E14" s="21">
        <v>46.12</v>
      </c>
      <c r="F14" s="21">
        <v>23.587</v>
      </c>
      <c r="G14" s="21">
        <v>5.1920000000000002</v>
      </c>
      <c r="H14" s="21">
        <v>4.423</v>
      </c>
      <c r="I14" s="21">
        <v>3.4119999999999999</v>
      </c>
      <c r="J14" s="21">
        <v>6.5490000000000004</v>
      </c>
      <c r="K14" s="21">
        <v>104.105</v>
      </c>
      <c r="L14" s="21">
        <v>71.894999999999996</v>
      </c>
      <c r="M14" s="21">
        <v>156.94800000000001</v>
      </c>
      <c r="O14" s="71">
        <v>10</v>
      </c>
      <c r="P14" s="71">
        <v>0</v>
      </c>
      <c r="Q14" s="71"/>
      <c r="R14" s="71">
        <v>2.3410000000000002</v>
      </c>
      <c r="S14" s="71"/>
      <c r="T14" s="71">
        <v>0.17899999999999999</v>
      </c>
      <c r="U14" s="71"/>
      <c r="V14" s="72"/>
    </row>
    <row r="15" spans="1:22" s="9" customFormat="1" ht="21.75" x14ac:dyDescent="0.5">
      <c r="A15" s="19">
        <v>2543</v>
      </c>
      <c r="B15" s="20">
        <v>28.771000000000001</v>
      </c>
      <c r="C15" s="20">
        <v>20.556999999999999</v>
      </c>
      <c r="D15" s="20">
        <v>35.284999999999997</v>
      </c>
      <c r="E15" s="21">
        <v>71.287999999999997</v>
      </c>
      <c r="F15" s="21">
        <v>65.007000000000005</v>
      </c>
      <c r="G15" s="21">
        <v>31.812000000000001</v>
      </c>
      <c r="H15" s="21">
        <v>21.064</v>
      </c>
      <c r="I15" s="21">
        <v>20.399000000000001</v>
      </c>
      <c r="J15" s="21">
        <v>18.154</v>
      </c>
      <c r="K15" s="21">
        <v>33.950000000000003</v>
      </c>
      <c r="L15" s="21">
        <v>106.72499999999999</v>
      </c>
      <c r="M15" s="21">
        <v>43.73</v>
      </c>
      <c r="O15" s="71">
        <v>11</v>
      </c>
      <c r="P15" s="71">
        <v>0</v>
      </c>
      <c r="Q15" s="71"/>
      <c r="R15" s="71">
        <v>2.4009999999999998</v>
      </c>
      <c r="S15" s="71"/>
      <c r="T15" s="71">
        <v>0.17199999999999999</v>
      </c>
      <c r="U15" s="71"/>
      <c r="V15" s="72"/>
    </row>
    <row r="16" spans="1:22" s="9" customFormat="1" ht="21.75" x14ac:dyDescent="0.5">
      <c r="A16" s="19">
        <v>2544</v>
      </c>
      <c r="B16" s="20">
        <v>61.756</v>
      </c>
      <c r="C16" s="20">
        <v>14.004</v>
      </c>
      <c r="D16" s="20">
        <v>12.878</v>
      </c>
      <c r="E16" s="21">
        <v>13.493</v>
      </c>
      <c r="F16" s="21">
        <v>22.556999999999999</v>
      </c>
      <c r="G16" s="21">
        <v>8.4779999999999998</v>
      </c>
      <c r="H16" s="21">
        <v>5.5250000000000004</v>
      </c>
      <c r="I16" s="21">
        <v>7.3259999999999996</v>
      </c>
      <c r="J16" s="21">
        <v>5.9960000000000004</v>
      </c>
      <c r="K16" s="21">
        <v>40.229999999999997</v>
      </c>
      <c r="L16" s="21">
        <v>53.999000000000002</v>
      </c>
      <c r="M16" s="21">
        <v>59.017000000000003</v>
      </c>
      <c r="O16" s="71">
        <v>12</v>
      </c>
      <c r="P16" s="71">
        <v>0</v>
      </c>
      <c r="Q16" s="71"/>
      <c r="R16" s="71">
        <v>2.2829999999999999</v>
      </c>
      <c r="S16" s="71"/>
      <c r="T16" s="71">
        <v>0.16600000000000001</v>
      </c>
      <c r="U16" s="71"/>
      <c r="V16" s="72"/>
    </row>
    <row r="17" spans="1:22" s="9" customFormat="1" x14ac:dyDescent="0.55000000000000004">
      <c r="A17" s="19">
        <v>2545</v>
      </c>
      <c r="B17" s="20">
        <v>23.17</v>
      </c>
      <c r="C17" s="20">
        <v>7.0679999999999996</v>
      </c>
      <c r="D17" s="20">
        <v>5.98</v>
      </c>
      <c r="E17" s="21">
        <v>0.84299999999999997</v>
      </c>
      <c r="F17" s="21">
        <v>2.1589999999999998</v>
      </c>
      <c r="G17" s="22">
        <v>0</v>
      </c>
      <c r="H17" s="22">
        <v>0</v>
      </c>
      <c r="I17" s="21">
        <v>1.44</v>
      </c>
      <c r="J17" s="21">
        <v>0.59099999999999997</v>
      </c>
      <c r="K17" s="21">
        <v>33.158000000000001</v>
      </c>
      <c r="L17" s="21">
        <v>53.923999999999999</v>
      </c>
      <c r="M17" s="21">
        <v>30.988</v>
      </c>
      <c r="O17" s="77">
        <v>13</v>
      </c>
      <c r="P17" s="71">
        <v>0</v>
      </c>
      <c r="Q17" s="71"/>
      <c r="R17" s="71">
        <v>0</v>
      </c>
      <c r="S17" s="71"/>
      <c r="T17" s="71">
        <v>0.185</v>
      </c>
      <c r="U17" s="71"/>
      <c r="V17" s="72"/>
    </row>
    <row r="18" spans="1:22" s="9" customFormat="1" ht="21.75" x14ac:dyDescent="0.5">
      <c r="A18" s="19">
        <v>2546</v>
      </c>
      <c r="B18" s="20">
        <v>30.573</v>
      </c>
      <c r="C18" s="20">
        <v>7.5839999999999996</v>
      </c>
      <c r="D18" s="20">
        <v>2.052</v>
      </c>
      <c r="E18" s="21">
        <v>4.4980000000000002</v>
      </c>
      <c r="F18" s="21">
        <v>3.4249999999999998</v>
      </c>
      <c r="G18" s="21">
        <v>1.575</v>
      </c>
      <c r="H18" s="21">
        <v>1.5149999999999999</v>
      </c>
      <c r="I18" s="21">
        <v>1.0580000000000001</v>
      </c>
      <c r="J18" s="21">
        <v>1.998</v>
      </c>
      <c r="K18" s="21">
        <v>36.954000000000001</v>
      </c>
      <c r="L18" s="21">
        <v>29.481000000000002</v>
      </c>
      <c r="M18" s="21">
        <v>44.512</v>
      </c>
      <c r="O18" s="71">
        <v>14</v>
      </c>
      <c r="P18" s="71">
        <v>0.25</v>
      </c>
      <c r="Q18" s="71"/>
      <c r="R18" s="71">
        <v>0</v>
      </c>
      <c r="S18" s="71"/>
      <c r="T18" s="71">
        <v>0.20599999999999999</v>
      </c>
      <c r="U18" s="71"/>
      <c r="V18" s="72"/>
    </row>
    <row r="19" spans="1:22" s="9" customFormat="1" ht="21.75" x14ac:dyDescent="0.5">
      <c r="A19" s="19">
        <v>2547</v>
      </c>
      <c r="B19" s="20">
        <v>7.6890000000000001</v>
      </c>
      <c r="C19" s="20">
        <v>9.7050000000000001</v>
      </c>
      <c r="D19" s="20">
        <v>2.641</v>
      </c>
      <c r="E19" s="21">
        <v>7.2770000000000001</v>
      </c>
      <c r="F19" s="21">
        <v>12.87</v>
      </c>
      <c r="G19" s="21">
        <v>3.8069999999999999</v>
      </c>
      <c r="H19" s="21">
        <v>1.0580000000000001</v>
      </c>
      <c r="I19" s="21">
        <v>0.375</v>
      </c>
      <c r="J19" s="21">
        <v>13.877000000000001</v>
      </c>
      <c r="K19" s="21">
        <v>25.492000000000001</v>
      </c>
      <c r="L19" s="21">
        <v>27.812999999999999</v>
      </c>
      <c r="M19" s="21">
        <v>15.868</v>
      </c>
      <c r="O19" s="71">
        <v>15</v>
      </c>
      <c r="P19" s="71">
        <v>0.25</v>
      </c>
      <c r="Q19" s="71"/>
      <c r="R19" s="71">
        <v>0</v>
      </c>
      <c r="S19" s="71"/>
      <c r="T19" s="71">
        <v>0.20599999999999999</v>
      </c>
      <c r="U19" s="71"/>
      <c r="V19" s="72"/>
    </row>
    <row r="20" spans="1:22" s="9" customFormat="1" ht="21.75" x14ac:dyDescent="0.5">
      <c r="A20" s="19">
        <v>2548</v>
      </c>
      <c r="B20" s="20">
        <v>8.5370000000000008</v>
      </c>
      <c r="C20" s="20">
        <v>7.7350000000000003</v>
      </c>
      <c r="D20" s="20">
        <v>3.867</v>
      </c>
      <c r="E20" s="21">
        <v>6.1269999999999998</v>
      </c>
      <c r="F20" s="21">
        <v>0.64300000000000002</v>
      </c>
      <c r="G20" s="21">
        <v>3.5979999999999999</v>
      </c>
      <c r="H20" s="21">
        <v>0.63700000000000001</v>
      </c>
      <c r="I20" s="21">
        <v>1.6240000000000001</v>
      </c>
      <c r="J20" s="21">
        <v>3.5009999999999999</v>
      </c>
      <c r="K20" s="21">
        <v>40.408999999999999</v>
      </c>
      <c r="L20" s="21">
        <v>79.492000000000004</v>
      </c>
      <c r="M20" s="21">
        <v>164.1</v>
      </c>
      <c r="O20" s="71">
        <v>16</v>
      </c>
      <c r="P20" s="71">
        <v>0.36</v>
      </c>
      <c r="Q20" s="71"/>
      <c r="R20" s="71">
        <v>0.26100000000000001</v>
      </c>
      <c r="S20" s="71"/>
      <c r="T20" s="71">
        <v>0.20799999999999999</v>
      </c>
      <c r="U20" s="71"/>
      <c r="V20" s="72"/>
    </row>
    <row r="21" spans="1:22" x14ac:dyDescent="0.55000000000000004">
      <c r="A21" s="16">
        <v>2549</v>
      </c>
      <c r="B21" s="40">
        <v>14.579000000000001</v>
      </c>
      <c r="C21" s="40">
        <v>17.184000000000001</v>
      </c>
      <c r="D21" s="40">
        <v>24.204000000000001</v>
      </c>
      <c r="E21" s="40">
        <v>40.012</v>
      </c>
      <c r="F21" s="40">
        <v>63.238</v>
      </c>
      <c r="G21" s="40">
        <v>23.416</v>
      </c>
      <c r="H21" s="40">
        <v>11.19</v>
      </c>
      <c r="I21" s="40">
        <v>3.883</v>
      </c>
      <c r="J21" s="40">
        <v>5.37</v>
      </c>
      <c r="K21" s="40">
        <v>11.340999999999999</v>
      </c>
      <c r="L21" s="40">
        <v>15.481</v>
      </c>
      <c r="M21" s="41">
        <v>3.3410000000000002</v>
      </c>
      <c r="O21" s="77">
        <v>17</v>
      </c>
      <c r="P21" s="73">
        <v>0.25</v>
      </c>
      <c r="Q21" s="73"/>
      <c r="R21" s="73">
        <v>0.26100000000000001</v>
      </c>
      <c r="S21" s="73"/>
      <c r="T21" s="71">
        <v>0.20799999999999999</v>
      </c>
      <c r="U21" s="73"/>
      <c r="V21" s="74"/>
    </row>
    <row r="22" spans="1:22" s="9" customFormat="1" ht="21.75" x14ac:dyDescent="0.5">
      <c r="A22" s="19">
        <v>2550</v>
      </c>
      <c r="B22" s="21">
        <v>37.292999999999999</v>
      </c>
      <c r="C22" s="21">
        <v>4.1150000000000002</v>
      </c>
      <c r="D22" s="21">
        <v>2.7450000000000001</v>
      </c>
      <c r="E22" s="21">
        <v>6.6580000000000004</v>
      </c>
      <c r="F22" s="21">
        <v>14.016999999999999</v>
      </c>
      <c r="G22" s="21">
        <v>34.006999999999998</v>
      </c>
      <c r="H22" s="21">
        <v>26.079000000000001</v>
      </c>
      <c r="I22" s="21">
        <v>10.49</v>
      </c>
      <c r="J22" s="21">
        <v>5.4180000000000001</v>
      </c>
      <c r="K22" s="21">
        <v>20.779</v>
      </c>
      <c r="L22" s="21">
        <v>52.094999999999999</v>
      </c>
      <c r="M22" s="21">
        <v>59.725000000000001</v>
      </c>
      <c r="O22" s="71">
        <v>18</v>
      </c>
      <c r="P22" s="71">
        <v>0.17</v>
      </c>
      <c r="Q22" s="71"/>
      <c r="R22" s="71">
        <v>0.26100000000000001</v>
      </c>
      <c r="S22" s="71"/>
      <c r="T22" s="71">
        <v>0.20799999999999999</v>
      </c>
      <c r="U22" s="71"/>
      <c r="V22" s="72"/>
    </row>
    <row r="23" spans="1:22" s="9" customFormat="1" ht="21.75" x14ac:dyDescent="0.5">
      <c r="A23" s="19">
        <v>2551</v>
      </c>
      <c r="B23" s="21">
        <v>15.773</v>
      </c>
      <c r="C23" s="21">
        <v>6.694</v>
      </c>
      <c r="D23" s="21">
        <v>10.771000000000001</v>
      </c>
      <c r="E23" s="21">
        <v>23.41</v>
      </c>
      <c r="F23" s="21">
        <v>21.582999999999998</v>
      </c>
      <c r="G23" s="21">
        <v>19.018000000000001</v>
      </c>
      <c r="H23" s="21">
        <v>12.836</v>
      </c>
      <c r="I23" s="21">
        <v>6.976</v>
      </c>
      <c r="J23" s="21">
        <v>8.6839999999999993</v>
      </c>
      <c r="K23" s="21">
        <v>31.471</v>
      </c>
      <c r="L23" s="21">
        <v>35.186999999999998</v>
      </c>
      <c r="M23" s="21">
        <v>61.691000000000003</v>
      </c>
      <c r="O23" s="71">
        <v>19</v>
      </c>
      <c r="P23" s="71">
        <v>0.47</v>
      </c>
      <c r="Q23" s="71"/>
      <c r="R23" s="71">
        <v>0</v>
      </c>
      <c r="S23" s="71"/>
      <c r="T23" s="71">
        <v>0.20799999999999999</v>
      </c>
      <c r="U23" s="71"/>
      <c r="V23" s="72"/>
    </row>
    <row r="24" spans="1:22" s="9" customFormat="1" ht="21.75" x14ac:dyDescent="0.5">
      <c r="A24" s="19">
        <v>2552</v>
      </c>
      <c r="B24" s="70" t="s">
        <v>29</v>
      </c>
      <c r="C24" s="70" t="s">
        <v>29</v>
      </c>
      <c r="D24" s="70" t="s">
        <v>29</v>
      </c>
      <c r="E24" s="70" t="s">
        <v>29</v>
      </c>
      <c r="F24" s="70" t="s">
        <v>29</v>
      </c>
      <c r="G24" s="70" t="s">
        <v>29</v>
      </c>
      <c r="H24" s="70" t="s">
        <v>29</v>
      </c>
      <c r="I24" s="70" t="s">
        <v>29</v>
      </c>
      <c r="J24" s="70" t="s">
        <v>29</v>
      </c>
      <c r="K24" s="70" t="s">
        <v>29</v>
      </c>
      <c r="L24" s="70" t="s">
        <v>29</v>
      </c>
      <c r="M24" s="70" t="s">
        <v>29</v>
      </c>
      <c r="O24" s="71"/>
      <c r="P24" s="71"/>
      <c r="Q24" s="71"/>
      <c r="R24" s="71"/>
      <c r="S24" s="71"/>
      <c r="T24" s="71"/>
      <c r="U24" s="71"/>
      <c r="V24" s="72"/>
    </row>
    <row r="25" spans="1:22" s="9" customFormat="1" x14ac:dyDescent="0.55000000000000004">
      <c r="A25" s="19">
        <v>2553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31.471</v>
      </c>
      <c r="L25" s="21">
        <v>35.186999999999998</v>
      </c>
      <c r="M25" s="21">
        <v>61.691000000000003</v>
      </c>
      <c r="O25" s="77">
        <v>21</v>
      </c>
      <c r="P25" s="71">
        <v>0.09</v>
      </c>
      <c r="Q25" s="71"/>
      <c r="R25" s="71">
        <v>0.45900000000000002</v>
      </c>
      <c r="S25" s="71"/>
      <c r="T25" s="71">
        <v>0.20799999999999999</v>
      </c>
      <c r="U25" s="71"/>
      <c r="V25" s="72"/>
    </row>
    <row r="26" spans="1:22" s="9" customFormat="1" ht="21.75" x14ac:dyDescent="0.5">
      <c r="A26" s="19">
        <v>2554</v>
      </c>
      <c r="B26" s="21">
        <v>224.81</v>
      </c>
      <c r="C26" s="21">
        <v>59.140999999999998</v>
      </c>
      <c r="D26" s="21">
        <v>9.5079999999999991</v>
      </c>
      <c r="E26" s="21">
        <v>33.06</v>
      </c>
      <c r="F26" s="21">
        <v>9.0229999999999997</v>
      </c>
      <c r="G26" s="21">
        <v>3.2010000000000001</v>
      </c>
      <c r="H26" s="21">
        <v>4.7910000000000004</v>
      </c>
      <c r="I26" s="21">
        <v>1.9450000000000001</v>
      </c>
      <c r="J26" s="21">
        <v>3.528</v>
      </c>
      <c r="K26" s="21">
        <v>13.951000000000001</v>
      </c>
      <c r="L26" s="21">
        <v>80.69</v>
      </c>
      <c r="M26" s="21">
        <v>35.500999999999998</v>
      </c>
      <c r="O26" s="71">
        <v>22</v>
      </c>
      <c r="P26" s="71">
        <v>0.09</v>
      </c>
      <c r="Q26" s="71"/>
      <c r="R26" s="71">
        <v>0.45900000000000002</v>
      </c>
      <c r="S26" s="71"/>
      <c r="T26" s="71">
        <v>0.20799999999999999</v>
      </c>
      <c r="U26" s="71"/>
      <c r="V26" s="72"/>
    </row>
    <row r="27" spans="1:22" s="9" customFormat="1" ht="21.75" x14ac:dyDescent="0.5">
      <c r="A27" s="19">
        <v>2555</v>
      </c>
      <c r="B27" s="21">
        <v>191.28700000000001</v>
      </c>
      <c r="C27" s="21">
        <v>17.785</v>
      </c>
      <c r="D27" s="21">
        <v>26.77</v>
      </c>
      <c r="E27" s="21">
        <v>20.728000000000002</v>
      </c>
      <c r="F27" s="21">
        <v>11.054</v>
      </c>
      <c r="G27" s="21">
        <v>5.5460000000000003</v>
      </c>
      <c r="H27" s="21">
        <v>3.9260000000000002</v>
      </c>
      <c r="I27" s="21">
        <v>2.3650000000000002</v>
      </c>
      <c r="J27" s="21">
        <v>1.998</v>
      </c>
      <c r="K27" s="21">
        <v>36.954000000000001</v>
      </c>
      <c r="L27" s="21">
        <v>29.481000000000002</v>
      </c>
      <c r="M27" s="21">
        <v>40.231999999999999</v>
      </c>
      <c r="O27" s="71">
        <v>23</v>
      </c>
      <c r="P27" s="71">
        <v>0.09</v>
      </c>
      <c r="Q27" s="71"/>
      <c r="R27" s="71">
        <v>0.88600000000000001</v>
      </c>
      <c r="S27" s="71"/>
      <c r="T27" s="71">
        <v>0.20799999999999999</v>
      </c>
      <c r="U27" s="71"/>
      <c r="V27" s="72"/>
    </row>
    <row r="28" spans="1:22" s="9" customFormat="1" ht="21" customHeight="1" x14ac:dyDescent="0.5">
      <c r="A28" s="19">
        <v>2556</v>
      </c>
      <c r="B28" s="20">
        <v>8.6539999999999999</v>
      </c>
      <c r="C28" s="20">
        <v>8.6989999999999998</v>
      </c>
      <c r="D28" s="20">
        <v>3.2130000000000001</v>
      </c>
      <c r="E28" s="21">
        <v>8.4220000000000006</v>
      </c>
      <c r="F28" s="21">
        <v>12.988</v>
      </c>
      <c r="G28" s="21">
        <v>4.0119999999999996</v>
      </c>
      <c r="H28" s="21">
        <v>1.0580000000000001</v>
      </c>
      <c r="I28" s="21">
        <v>2.9</v>
      </c>
      <c r="J28" s="21">
        <v>4.1500000000000004</v>
      </c>
      <c r="K28" s="21">
        <v>17</v>
      </c>
      <c r="L28" s="21">
        <v>83.68</v>
      </c>
      <c r="M28" s="21">
        <v>29.32</v>
      </c>
      <c r="O28" s="71">
        <v>24</v>
      </c>
      <c r="P28" s="71">
        <v>0.03</v>
      </c>
      <c r="Q28" s="71"/>
      <c r="R28" s="71">
        <v>0.88600000000000001</v>
      </c>
      <c r="S28" s="71"/>
      <c r="T28" s="71">
        <v>0.20799999999999999</v>
      </c>
      <c r="U28" s="71"/>
      <c r="V28" s="72"/>
    </row>
    <row r="29" spans="1:22" hidden="1" x14ac:dyDescent="0.55000000000000004">
      <c r="A29" s="16">
        <v>2552</v>
      </c>
      <c r="B29" s="66">
        <f>MAX(B6:B23)</f>
        <v>61.756</v>
      </c>
      <c r="C29" s="16"/>
      <c r="D29" s="16"/>
      <c r="E29" s="16"/>
      <c r="F29" s="16"/>
      <c r="G29" s="16"/>
      <c r="H29" s="16"/>
      <c r="I29" s="16"/>
      <c r="J29" s="16"/>
      <c r="K29" s="16"/>
      <c r="L29" s="24"/>
      <c r="M29" s="24"/>
      <c r="O29" s="77">
        <v>25</v>
      </c>
      <c r="P29" s="73"/>
      <c r="Q29" s="73"/>
      <c r="R29" s="73"/>
      <c r="S29" s="73"/>
      <c r="T29" s="71">
        <v>0.20799999999999999</v>
      </c>
      <c r="U29" s="73"/>
      <c r="V29" s="74"/>
    </row>
    <row r="30" spans="1:22" hidden="1" x14ac:dyDescent="0.55000000000000004">
      <c r="A30" s="16">
        <v>2553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4"/>
      <c r="M30" s="24"/>
      <c r="O30" s="71">
        <v>26</v>
      </c>
      <c r="P30" s="73"/>
      <c r="Q30" s="73"/>
      <c r="R30" s="73"/>
      <c r="S30" s="73"/>
      <c r="T30" s="71">
        <v>0.20799999999999999</v>
      </c>
      <c r="U30" s="73"/>
      <c r="V30" s="74"/>
    </row>
    <row r="31" spans="1:22" hidden="1" x14ac:dyDescent="0.55000000000000004">
      <c r="A31" s="16">
        <v>2554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O31" s="71">
        <v>27</v>
      </c>
      <c r="P31" s="73"/>
      <c r="Q31" s="73"/>
      <c r="R31" s="73"/>
      <c r="S31" s="73"/>
      <c r="T31" s="71">
        <v>0.20799999999999999</v>
      </c>
      <c r="U31" s="73"/>
      <c r="V31" s="74"/>
    </row>
    <row r="32" spans="1:22" x14ac:dyDescent="0.55000000000000004">
      <c r="A32" s="15">
        <v>2557</v>
      </c>
      <c r="B32" s="42">
        <v>8.0399999999999991</v>
      </c>
      <c r="C32" s="42">
        <v>4.66</v>
      </c>
      <c r="D32" s="42">
        <v>4.6399999999999997</v>
      </c>
      <c r="E32" s="42">
        <v>3.2349999999999999</v>
      </c>
      <c r="F32" s="42">
        <v>5.09</v>
      </c>
      <c r="G32" s="42">
        <v>3.7839999999999998</v>
      </c>
      <c r="H32" s="42">
        <v>1.645</v>
      </c>
      <c r="I32" s="43">
        <v>4.8499999999999996</v>
      </c>
      <c r="J32" s="69">
        <v>6.415</v>
      </c>
      <c r="K32" s="42"/>
      <c r="L32" s="42"/>
      <c r="M32" s="42"/>
      <c r="O32" s="71">
        <v>25</v>
      </c>
      <c r="P32" s="73">
        <v>0.03</v>
      </c>
      <c r="Q32" s="73"/>
      <c r="R32" s="73">
        <v>0.88600000000000001</v>
      </c>
      <c r="S32" s="73"/>
      <c r="T32" s="71">
        <v>0.20799999999999999</v>
      </c>
      <c r="U32" s="73"/>
      <c r="V32" s="74"/>
    </row>
    <row r="33" spans="1:22" s="4" customFormat="1" x14ac:dyDescent="0.55000000000000004">
      <c r="A33" s="25" t="s">
        <v>15</v>
      </c>
      <c r="B33" s="67">
        <f t="shared" ref="B33:M33" si="0">MAX(B6:B32)</f>
        <v>224.81</v>
      </c>
      <c r="C33" s="27">
        <f t="shared" si="0"/>
        <v>59.140999999999998</v>
      </c>
      <c r="D33" s="27">
        <f t="shared" si="0"/>
        <v>35.284999999999997</v>
      </c>
      <c r="E33" s="27">
        <f t="shared" si="0"/>
        <v>71.287999999999997</v>
      </c>
      <c r="F33" s="27">
        <f t="shared" si="0"/>
        <v>65.007000000000005</v>
      </c>
      <c r="G33" s="27">
        <f t="shared" si="0"/>
        <v>34.006999999999998</v>
      </c>
      <c r="H33" s="27">
        <f t="shared" si="0"/>
        <v>26.079000000000001</v>
      </c>
      <c r="I33" s="27">
        <f t="shared" si="0"/>
        <v>56.509</v>
      </c>
      <c r="J33" s="27">
        <f t="shared" si="0"/>
        <v>18.154</v>
      </c>
      <c r="K33" s="27">
        <f t="shared" si="0"/>
        <v>104.105</v>
      </c>
      <c r="L33" s="27">
        <f>MAX(L6:L32)</f>
        <v>107.41800000000001</v>
      </c>
      <c r="M33" s="27">
        <f t="shared" si="0"/>
        <v>164.1</v>
      </c>
      <c r="O33" s="77">
        <v>26</v>
      </c>
      <c r="P33" s="75">
        <v>8.67</v>
      </c>
      <c r="Q33" s="75"/>
      <c r="R33" s="75">
        <v>1.05</v>
      </c>
      <c r="S33" s="75"/>
      <c r="T33" s="71">
        <v>0.20799999999999999</v>
      </c>
      <c r="U33" s="75"/>
      <c r="V33" s="76"/>
    </row>
    <row r="34" spans="1:22" s="4" customFormat="1" x14ac:dyDescent="0.55000000000000004">
      <c r="A34" s="3" t="s">
        <v>14</v>
      </c>
      <c r="B34" s="6">
        <f>AVERAGE(B6:B32)</f>
        <v>36.915708333333335</v>
      </c>
      <c r="C34" s="6">
        <f t="shared" ref="C34:L34" si="1">AVERAGE(C6:C32)</f>
        <v>11.569478260869568</v>
      </c>
      <c r="D34" s="6">
        <f t="shared" si="1"/>
        <v>8.5139565217391304</v>
      </c>
      <c r="E34" s="6">
        <f t="shared" si="1"/>
        <v>13.168173913043479</v>
      </c>
      <c r="F34" s="6">
        <f t="shared" si="1"/>
        <v>12.99678260869565</v>
      </c>
      <c r="G34" s="6">
        <f t="shared" si="1"/>
        <v>8.6341739130434778</v>
      </c>
      <c r="H34" s="6">
        <f t="shared" si="1"/>
        <v>5.7444347826086961</v>
      </c>
      <c r="I34" s="6">
        <f t="shared" si="1"/>
        <v>6.3398260869565215</v>
      </c>
      <c r="J34" s="6">
        <f t="shared" si="1"/>
        <v>6.653999999999999</v>
      </c>
      <c r="K34" s="6">
        <f t="shared" si="1"/>
        <v>31.837727272727275</v>
      </c>
      <c r="L34" s="6">
        <f t="shared" si="1"/>
        <v>48.774590909090904</v>
      </c>
      <c r="M34" s="6">
        <f>AVERAGE(M6:M23)</f>
        <v>46.076333333333338</v>
      </c>
      <c r="O34" s="71">
        <v>27</v>
      </c>
      <c r="P34" s="75">
        <v>9.3000000000000007</v>
      </c>
      <c r="Q34" s="75"/>
      <c r="R34" s="75">
        <v>0</v>
      </c>
      <c r="S34" s="75"/>
      <c r="T34" s="71">
        <v>0.20799999999999999</v>
      </c>
      <c r="U34" s="75"/>
      <c r="V34" s="76"/>
    </row>
    <row r="35" spans="1:22" s="4" customFormat="1" x14ac:dyDescent="0.55000000000000004">
      <c r="A35" s="3" t="s">
        <v>13</v>
      </c>
      <c r="B35" s="6">
        <f t="shared" ref="B35:J35" si="2">MIN(B6:B23,B26:B32)</f>
        <v>3.8929999999999998</v>
      </c>
      <c r="C35" s="6">
        <f t="shared" si="2"/>
        <v>2.6709999999999998</v>
      </c>
      <c r="D35" s="6">
        <f t="shared" si="2"/>
        <v>0.52900000000000003</v>
      </c>
      <c r="E35" s="6">
        <f t="shared" si="2"/>
        <v>0.108</v>
      </c>
      <c r="F35" s="6">
        <f t="shared" si="2"/>
        <v>2.9000000000000001E-2</v>
      </c>
      <c r="G35" s="6">
        <f t="shared" si="2"/>
        <v>0</v>
      </c>
      <c r="H35" s="6">
        <f t="shared" si="2"/>
        <v>0</v>
      </c>
      <c r="I35" s="6">
        <f t="shared" si="2"/>
        <v>0.32600000000000001</v>
      </c>
      <c r="J35" s="6">
        <f t="shared" si="2"/>
        <v>0.59099999999999997</v>
      </c>
      <c r="K35" s="6">
        <f>MIN(K6:K23)</f>
        <v>10.532</v>
      </c>
      <c r="L35" s="6">
        <f>MIN(L6:L23)</f>
        <v>14.538</v>
      </c>
      <c r="M35" s="6">
        <f>MIN(M6:M23)</f>
        <v>3.3410000000000002</v>
      </c>
      <c r="O35" s="75">
        <v>28</v>
      </c>
      <c r="P35" s="75">
        <v>6.88</v>
      </c>
      <c r="Q35" s="75"/>
      <c r="R35" s="75">
        <v>0</v>
      </c>
      <c r="S35" s="75"/>
      <c r="T35" s="71">
        <v>0.20799999999999999</v>
      </c>
      <c r="U35" s="75"/>
      <c r="V35" s="76"/>
    </row>
    <row r="36" spans="1:22" x14ac:dyDescent="0.55000000000000004">
      <c r="A36" s="2"/>
      <c r="O36" s="73">
        <v>29</v>
      </c>
      <c r="P36" s="73">
        <v>4.47</v>
      </c>
      <c r="Q36" s="73"/>
      <c r="R36" s="75">
        <v>0</v>
      </c>
      <c r="S36" s="73"/>
      <c r="T36" s="71">
        <v>0.20799999999999999</v>
      </c>
      <c r="U36" s="73"/>
      <c r="V36" s="74"/>
    </row>
    <row r="37" spans="1:22" x14ac:dyDescent="0.55000000000000004">
      <c r="A37" s="10" t="s">
        <v>22</v>
      </c>
      <c r="C37" s="8"/>
      <c r="J37" s="68"/>
      <c r="O37" s="73">
        <v>30</v>
      </c>
      <c r="P37" s="73">
        <v>8.36</v>
      </c>
      <c r="Q37" s="73"/>
      <c r="R37" s="75">
        <v>0</v>
      </c>
      <c r="S37" s="73"/>
      <c r="T37" s="71">
        <v>0.20799999999999999</v>
      </c>
      <c r="U37" s="73"/>
      <c r="V37" s="74"/>
    </row>
    <row r="38" spans="1:22" x14ac:dyDescent="0.55000000000000004">
      <c r="A38" s="2"/>
      <c r="O38" s="73"/>
      <c r="P38" s="73">
        <f>SUM(P5:P37)</f>
        <v>42.69</v>
      </c>
      <c r="Q38" s="73"/>
      <c r="R38" s="73">
        <f>SUM(R5:R37)</f>
        <v>14.951999999999995</v>
      </c>
      <c r="S38" s="73"/>
      <c r="T38" s="73">
        <f>SUM(T5:T37)</f>
        <v>6.5160000000000027</v>
      </c>
      <c r="U38" s="73"/>
      <c r="V38" s="74"/>
    </row>
    <row r="39" spans="1:22" x14ac:dyDescent="0.55000000000000004">
      <c r="A39" s="2"/>
      <c r="O39" s="73"/>
      <c r="P39" s="73"/>
      <c r="Q39" s="73"/>
      <c r="R39" s="73"/>
      <c r="S39" s="73"/>
      <c r="T39" s="73"/>
      <c r="U39" s="73"/>
      <c r="V39" s="74"/>
    </row>
    <row r="40" spans="1:22" x14ac:dyDescent="0.55000000000000004">
      <c r="O40" s="73"/>
      <c r="P40" s="73"/>
      <c r="Q40" s="73">
        <f>P38+R38+T38</f>
        <v>64.158000000000001</v>
      </c>
      <c r="R40" s="73"/>
      <c r="S40" s="73"/>
      <c r="T40" s="73"/>
      <c r="U40" s="73"/>
      <c r="V40" s="74"/>
    </row>
    <row r="41" spans="1:22" x14ac:dyDescent="0.55000000000000004">
      <c r="O41" s="73"/>
      <c r="P41" s="73"/>
      <c r="Q41" s="73">
        <f>Q40/1000000</f>
        <v>6.4158000000000005E-5</v>
      </c>
      <c r="R41" s="73"/>
      <c r="S41" s="73"/>
      <c r="T41" s="73"/>
      <c r="U41" s="73"/>
      <c r="V41" s="74"/>
    </row>
    <row r="42" spans="1:22" x14ac:dyDescent="0.55000000000000004">
      <c r="O42" s="73"/>
      <c r="P42" s="73"/>
      <c r="Q42" s="73"/>
      <c r="R42" s="73"/>
      <c r="S42" s="73"/>
      <c r="T42" s="73"/>
      <c r="U42" s="73"/>
      <c r="V42" s="74"/>
    </row>
    <row r="43" spans="1:22" x14ac:dyDescent="0.55000000000000004">
      <c r="O43" s="74"/>
      <c r="P43" s="74"/>
      <c r="Q43" s="74"/>
      <c r="R43" s="74"/>
      <c r="S43" s="74"/>
      <c r="T43" s="74"/>
      <c r="U43" s="74"/>
      <c r="V43" s="74"/>
    </row>
    <row r="44" spans="1:22" x14ac:dyDescent="0.55000000000000004">
      <c r="O44" s="74"/>
      <c r="P44" s="74"/>
      <c r="Q44" s="74"/>
      <c r="R44" s="74"/>
      <c r="S44" s="74"/>
      <c r="T44" s="74"/>
      <c r="U44" s="74"/>
      <c r="V44" s="74"/>
    </row>
  </sheetData>
  <mergeCells count="4">
    <mergeCell ref="B4:M4"/>
    <mergeCell ref="A4:A5"/>
    <mergeCell ref="A1:M1"/>
    <mergeCell ref="A2:M2"/>
  </mergeCells>
  <phoneticPr fontId="5" type="noConversion"/>
  <pageMargins left="0.75" right="0.28000000000000003" top="0.76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="90" zoomScaleNormal="90" workbookViewId="0">
      <selection activeCell="K15" sqref="K15"/>
    </sheetView>
  </sheetViews>
  <sheetFormatPr defaultRowHeight="24" x14ac:dyDescent="0.55000000000000004"/>
  <cols>
    <col min="1" max="1" width="12.140625" style="1" customWidth="1"/>
    <col min="2" max="11" width="9.85546875" style="1" customWidth="1"/>
    <col min="12" max="12" width="12.28515625" style="1" customWidth="1"/>
    <col min="13" max="13" width="13.140625" style="1" customWidth="1"/>
    <col min="14" max="16384" width="9.140625" style="1"/>
  </cols>
  <sheetData>
    <row r="1" spans="1:21" s="9" customFormat="1" ht="21.75" x14ac:dyDescent="0.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1" s="9" customFormat="1" ht="21.75" x14ac:dyDescent="0.5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4" spans="1:21" s="4" customFormat="1" x14ac:dyDescent="0.55000000000000004">
      <c r="A4" s="83" t="s">
        <v>0</v>
      </c>
      <c r="B4" s="80" t="s">
        <v>20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R4" s="1"/>
      <c r="S4" s="1"/>
    </row>
    <row r="5" spans="1:21" s="5" customFormat="1" x14ac:dyDescent="0.55000000000000004">
      <c r="A5" s="84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R5" s="1"/>
      <c r="S5" s="1"/>
      <c r="U5" s="4"/>
    </row>
    <row r="6" spans="1:21" s="13" customFormat="1" x14ac:dyDescent="0.55000000000000004">
      <c r="A6" s="12">
        <v>2549</v>
      </c>
      <c r="B6" s="44">
        <v>61.43</v>
      </c>
      <c r="C6" s="44">
        <v>23.67</v>
      </c>
      <c r="D6" s="44">
        <v>26.49</v>
      </c>
      <c r="E6" s="44">
        <v>49.62</v>
      </c>
      <c r="F6" s="44">
        <v>40.82</v>
      </c>
      <c r="G6" s="44">
        <v>27.26</v>
      </c>
      <c r="H6" s="44">
        <v>15.67</v>
      </c>
      <c r="I6" s="44">
        <v>5.23</v>
      </c>
      <c r="J6" s="44">
        <v>9.64</v>
      </c>
      <c r="K6" s="44">
        <v>23.18</v>
      </c>
      <c r="L6" s="44">
        <v>21.08</v>
      </c>
      <c r="M6" s="45">
        <v>10</v>
      </c>
      <c r="R6" s="1"/>
      <c r="S6" s="1"/>
      <c r="U6" s="4"/>
    </row>
    <row r="7" spans="1:21" s="13" customFormat="1" x14ac:dyDescent="0.55000000000000004">
      <c r="A7" s="14">
        <v>2550</v>
      </c>
      <c r="B7" s="46">
        <v>80.75</v>
      </c>
      <c r="C7" s="46">
        <v>20.91</v>
      </c>
      <c r="D7" s="46">
        <v>14.54</v>
      </c>
      <c r="E7" s="46">
        <v>13.82</v>
      </c>
      <c r="F7" s="46">
        <v>13.67</v>
      </c>
      <c r="G7" s="46">
        <v>40.25</v>
      </c>
      <c r="H7" s="46">
        <v>24.54</v>
      </c>
      <c r="I7" s="47">
        <v>14</v>
      </c>
      <c r="J7" s="46">
        <v>4.7699999999999996</v>
      </c>
      <c r="K7" s="46">
        <v>31.13</v>
      </c>
      <c r="L7" s="46">
        <v>23.73</v>
      </c>
      <c r="M7" s="46">
        <v>45.02</v>
      </c>
      <c r="R7" s="1"/>
      <c r="S7" s="1"/>
      <c r="U7" s="4"/>
    </row>
    <row r="8" spans="1:21" s="13" customFormat="1" x14ac:dyDescent="0.55000000000000004">
      <c r="A8" s="14">
        <v>2551</v>
      </c>
      <c r="B8" s="46">
        <v>58.49</v>
      </c>
      <c r="C8" s="46">
        <v>22.33</v>
      </c>
      <c r="D8" s="46">
        <v>6.21</v>
      </c>
      <c r="E8" s="46">
        <v>14.92</v>
      </c>
      <c r="F8" s="47">
        <v>20.7</v>
      </c>
      <c r="G8" s="46">
        <v>17.84</v>
      </c>
      <c r="H8" s="47">
        <v>12.4</v>
      </c>
      <c r="I8" s="46">
        <v>8.89</v>
      </c>
      <c r="J8" s="46">
        <v>7.85</v>
      </c>
      <c r="K8" s="46">
        <v>30.19</v>
      </c>
      <c r="L8" s="46">
        <v>40.450000000000003</v>
      </c>
      <c r="M8" s="46">
        <v>35.119999999999997</v>
      </c>
      <c r="R8" s="1"/>
      <c r="S8" s="1"/>
      <c r="U8" s="4"/>
    </row>
    <row r="9" spans="1:21" s="13" customFormat="1" x14ac:dyDescent="0.55000000000000004">
      <c r="A9" s="14">
        <v>2552</v>
      </c>
      <c r="B9" s="46">
        <v>64.11</v>
      </c>
      <c r="C9" s="46">
        <v>21.93</v>
      </c>
      <c r="D9" s="46">
        <v>31.37</v>
      </c>
      <c r="E9" s="46">
        <v>29.28</v>
      </c>
      <c r="F9" s="47">
        <v>16.899999999999999</v>
      </c>
      <c r="G9" s="46">
        <v>11.97</v>
      </c>
      <c r="H9" s="46">
        <v>14.29</v>
      </c>
      <c r="I9" s="46">
        <v>12.21</v>
      </c>
      <c r="J9" s="47">
        <v>18.5</v>
      </c>
      <c r="K9" s="46">
        <v>19.75</v>
      </c>
      <c r="L9" s="46">
        <v>38.619999999999997</v>
      </c>
      <c r="M9" s="46">
        <v>23.23</v>
      </c>
      <c r="R9" s="1"/>
      <c r="S9" s="1"/>
      <c r="U9" s="4"/>
    </row>
    <row r="10" spans="1:21" s="13" customFormat="1" x14ac:dyDescent="0.55000000000000004">
      <c r="A10" s="14">
        <v>2553</v>
      </c>
      <c r="B10" s="46">
        <v>82.13</v>
      </c>
      <c r="C10" s="46">
        <v>23.67</v>
      </c>
      <c r="D10" s="47">
        <v>5.4</v>
      </c>
      <c r="E10" s="46">
        <v>4.8099999999999996</v>
      </c>
      <c r="F10" s="47">
        <v>4.3</v>
      </c>
      <c r="G10" s="46">
        <v>52.76</v>
      </c>
      <c r="H10" s="46">
        <v>5.26</v>
      </c>
      <c r="I10" s="46">
        <v>16.97</v>
      </c>
      <c r="J10" s="46">
        <v>24.13</v>
      </c>
      <c r="K10" s="46">
        <v>25.47</v>
      </c>
      <c r="L10" s="46">
        <v>36.369999999999997</v>
      </c>
      <c r="M10" s="46">
        <v>43.32</v>
      </c>
      <c r="R10" s="1"/>
      <c r="S10" s="1"/>
    </row>
    <row r="11" spans="1:21" s="13" customFormat="1" x14ac:dyDescent="0.55000000000000004">
      <c r="A11" s="14">
        <v>2554</v>
      </c>
      <c r="B11" s="47">
        <v>59.2</v>
      </c>
      <c r="C11" s="46">
        <v>12.74</v>
      </c>
      <c r="D11" s="46">
        <v>8.39</v>
      </c>
      <c r="E11" s="46">
        <v>22.89</v>
      </c>
      <c r="F11" s="46">
        <v>16.260000000000002</v>
      </c>
      <c r="G11" s="46">
        <v>6.84</v>
      </c>
      <c r="H11" s="46">
        <v>7.98</v>
      </c>
      <c r="I11" s="46">
        <v>4.79</v>
      </c>
      <c r="J11" s="46">
        <v>11.45</v>
      </c>
      <c r="K11" s="46">
        <v>8.27</v>
      </c>
      <c r="L11" s="46">
        <v>11.45</v>
      </c>
      <c r="M11" s="47">
        <v>11.7</v>
      </c>
      <c r="R11" s="1"/>
      <c r="S11" s="1"/>
    </row>
    <row r="12" spans="1:21" s="13" customFormat="1" x14ac:dyDescent="0.55000000000000004">
      <c r="A12" s="14">
        <v>2555</v>
      </c>
      <c r="B12" s="46">
        <v>87.49</v>
      </c>
      <c r="C12" s="46">
        <v>24.41</v>
      </c>
      <c r="D12" s="46">
        <v>18.77</v>
      </c>
      <c r="E12" s="46">
        <v>25.64</v>
      </c>
      <c r="F12" s="46">
        <v>15.18</v>
      </c>
      <c r="G12" s="46">
        <v>18.54</v>
      </c>
      <c r="H12" s="46">
        <v>3.14</v>
      </c>
      <c r="I12" s="47">
        <v>6.63</v>
      </c>
      <c r="J12" s="46">
        <v>16.579999999999998</v>
      </c>
      <c r="K12" s="46">
        <v>20.02</v>
      </c>
      <c r="L12" s="46">
        <v>14.66</v>
      </c>
      <c r="M12" s="46">
        <v>26.22</v>
      </c>
      <c r="R12" s="1"/>
      <c r="S12" s="1"/>
    </row>
    <row r="13" spans="1:21" x14ac:dyDescent="0.55000000000000004">
      <c r="A13" s="56">
        <v>2556</v>
      </c>
      <c r="B13" s="57">
        <v>66.23</v>
      </c>
      <c r="C13" s="57">
        <v>20.149999999999999</v>
      </c>
      <c r="D13" s="57">
        <v>9.6300000000000008</v>
      </c>
      <c r="E13" s="57">
        <v>22.56</v>
      </c>
      <c r="F13" s="57">
        <v>14.23</v>
      </c>
      <c r="G13" s="57">
        <v>12.03</v>
      </c>
      <c r="H13" s="57">
        <v>3.89</v>
      </c>
      <c r="I13" s="57">
        <v>4.99</v>
      </c>
      <c r="J13" s="57">
        <v>7.03</v>
      </c>
      <c r="K13" s="57">
        <v>32.68</v>
      </c>
      <c r="L13" s="57">
        <v>109.78</v>
      </c>
      <c r="M13" s="57">
        <v>74.709999999999994</v>
      </c>
      <c r="U13" s="13"/>
    </row>
    <row r="14" spans="1:21" x14ac:dyDescent="0.55000000000000004">
      <c r="A14" s="58">
        <v>2557</v>
      </c>
      <c r="B14" s="59">
        <v>14.94</v>
      </c>
      <c r="C14" s="59">
        <v>1.5</v>
      </c>
      <c r="D14" s="59">
        <v>9.61</v>
      </c>
      <c r="E14" s="59">
        <v>0.26</v>
      </c>
      <c r="F14" s="59">
        <v>9.1999999999999993</v>
      </c>
      <c r="G14" s="59">
        <v>6.85</v>
      </c>
      <c r="H14" s="59">
        <v>1.6</v>
      </c>
      <c r="I14" s="59">
        <v>2.2599999999999998</v>
      </c>
      <c r="J14" s="59">
        <v>1.9359999999999999</v>
      </c>
      <c r="K14" s="59"/>
      <c r="L14" s="59">
        <v>85.37</v>
      </c>
      <c r="M14" s="59">
        <v>91.67</v>
      </c>
      <c r="U14" s="13"/>
    </row>
    <row r="15" spans="1:21" s="4" customFormat="1" x14ac:dyDescent="0.55000000000000004">
      <c r="A15" s="3" t="s">
        <v>15</v>
      </c>
      <c r="B15" s="6">
        <f>MAX(B6:B14)</f>
        <v>87.49</v>
      </c>
      <c r="C15" s="6">
        <f t="shared" ref="C15:M15" si="0">MAX(C6:C14)</f>
        <v>24.41</v>
      </c>
      <c r="D15" s="6">
        <f t="shared" si="0"/>
        <v>31.37</v>
      </c>
      <c r="E15" s="6">
        <f t="shared" si="0"/>
        <v>49.62</v>
      </c>
      <c r="F15" s="6">
        <f t="shared" si="0"/>
        <v>40.82</v>
      </c>
      <c r="G15" s="6">
        <f t="shared" si="0"/>
        <v>52.76</v>
      </c>
      <c r="H15" s="6">
        <f t="shared" si="0"/>
        <v>24.54</v>
      </c>
      <c r="I15" s="6">
        <f t="shared" si="0"/>
        <v>16.97</v>
      </c>
      <c r="J15" s="6">
        <f t="shared" si="0"/>
        <v>24.13</v>
      </c>
      <c r="K15" s="6">
        <f t="shared" si="0"/>
        <v>32.68</v>
      </c>
      <c r="L15" s="6">
        <f t="shared" si="0"/>
        <v>109.78</v>
      </c>
      <c r="M15" s="6">
        <f t="shared" si="0"/>
        <v>91.67</v>
      </c>
      <c r="R15" s="1"/>
      <c r="S15" s="1"/>
      <c r="U15" s="13"/>
    </row>
    <row r="16" spans="1:21" s="4" customFormat="1" x14ac:dyDescent="0.55000000000000004">
      <c r="A16" s="3" t="s">
        <v>14</v>
      </c>
      <c r="B16" s="6">
        <f>AVERAGE(B6:B14)</f>
        <v>63.863333333333344</v>
      </c>
      <c r="C16" s="6">
        <f t="shared" ref="C16:M16" si="1">AVERAGE(C6:C14)</f>
        <v>19.034444444444446</v>
      </c>
      <c r="D16" s="6">
        <f t="shared" si="1"/>
        <v>14.49</v>
      </c>
      <c r="E16" s="6">
        <f t="shared" si="1"/>
        <v>20.422222222222224</v>
      </c>
      <c r="F16" s="6">
        <f t="shared" si="1"/>
        <v>16.806666666666665</v>
      </c>
      <c r="G16" s="6">
        <f t="shared" si="1"/>
        <v>21.593333333333334</v>
      </c>
      <c r="H16" s="6">
        <f t="shared" si="1"/>
        <v>9.8633333333333351</v>
      </c>
      <c r="I16" s="6">
        <f t="shared" si="1"/>
        <v>8.4411111111111108</v>
      </c>
      <c r="J16" s="6">
        <f t="shared" si="1"/>
        <v>11.320666666666666</v>
      </c>
      <c r="K16" s="6">
        <f t="shared" si="1"/>
        <v>23.836250000000003</v>
      </c>
      <c r="L16" s="6">
        <f t="shared" si="1"/>
        <v>42.39</v>
      </c>
      <c r="M16" s="6">
        <f t="shared" si="1"/>
        <v>40.11</v>
      </c>
      <c r="R16" s="1"/>
      <c r="S16" s="1"/>
      <c r="U16" s="13"/>
    </row>
    <row r="17" spans="1:21" s="4" customFormat="1" x14ac:dyDescent="0.55000000000000004">
      <c r="A17" s="3" t="s">
        <v>13</v>
      </c>
      <c r="B17" s="6">
        <f>MIN(B6:B14)</f>
        <v>14.94</v>
      </c>
      <c r="C17" s="6">
        <f t="shared" ref="C17:M17" si="2">MIN(C6:C14)</f>
        <v>1.5</v>
      </c>
      <c r="D17" s="6">
        <f t="shared" si="2"/>
        <v>5.4</v>
      </c>
      <c r="E17" s="6">
        <f t="shared" si="2"/>
        <v>0.26</v>
      </c>
      <c r="F17" s="6">
        <f t="shared" si="2"/>
        <v>4.3</v>
      </c>
      <c r="G17" s="6">
        <f t="shared" si="2"/>
        <v>6.84</v>
      </c>
      <c r="H17" s="6">
        <f t="shared" si="2"/>
        <v>1.6</v>
      </c>
      <c r="I17" s="6">
        <f t="shared" si="2"/>
        <v>2.2599999999999998</v>
      </c>
      <c r="J17" s="6">
        <f t="shared" si="2"/>
        <v>1.9359999999999999</v>
      </c>
      <c r="K17" s="6">
        <f t="shared" si="2"/>
        <v>8.27</v>
      </c>
      <c r="L17" s="6">
        <f t="shared" si="2"/>
        <v>11.45</v>
      </c>
      <c r="M17" s="6">
        <f t="shared" si="2"/>
        <v>10</v>
      </c>
      <c r="R17" s="1"/>
      <c r="S17" s="1"/>
    </row>
    <row r="18" spans="1:21" x14ac:dyDescent="0.55000000000000004">
      <c r="A18" s="2"/>
      <c r="U18" s="4"/>
    </row>
    <row r="19" spans="1:21" x14ac:dyDescent="0.55000000000000004">
      <c r="A19" s="2"/>
      <c r="C19" s="8"/>
    </row>
    <row r="20" spans="1:21" x14ac:dyDescent="0.55000000000000004">
      <c r="A20" s="2"/>
    </row>
    <row r="21" spans="1:21" x14ac:dyDescent="0.55000000000000004">
      <c r="A21" s="2"/>
    </row>
    <row r="34" spans="19:19" x14ac:dyDescent="0.55000000000000004">
      <c r="S34" s="65"/>
    </row>
  </sheetData>
  <mergeCells count="4">
    <mergeCell ref="A4:A5"/>
    <mergeCell ref="B4:M4"/>
    <mergeCell ref="A1:M1"/>
    <mergeCell ref="A2:M2"/>
  </mergeCells>
  <pageMargins left="0.70866141732283472" right="0.31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อู่ตะเภา</vt:lpstr>
      <vt:lpstr>คลองวาด</vt:lpstr>
      <vt:lpstr>ชะมวง</vt:lpstr>
      <vt:lpstr>ปตร.รัตภูมิ</vt:lpstr>
      <vt:lpstr> ปตร.ปลักปลิง</vt:lpstr>
      <vt:lpstr>ปตร.จะนะ</vt:lpstr>
      <vt:lpstr>Sheet1</vt:lpstr>
      <vt:lpstr>' ปตร.ปลักปลิง'!Print_Area</vt:lpstr>
      <vt:lpstr>คลองวาด!Print_Area</vt:lpstr>
      <vt:lpstr>ชะมวง!Print_Area</vt:lpstr>
      <vt:lpstr>ปตร.จะนะ!Print_Area</vt:lpstr>
      <vt:lpstr>ปตร.รัตภูมิ!Print_Area</vt:lpstr>
      <vt:lpstr>อู่ตะเภา!Print_Area</vt:lpstr>
    </vt:vector>
  </TitlesOfParts>
  <Company>MuRsiD BaRaN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Deluxe Edition</dc:creator>
  <cp:lastModifiedBy>My PC</cp:lastModifiedBy>
  <cp:lastPrinted>2015-02-03T03:34:26Z</cp:lastPrinted>
  <dcterms:created xsi:type="dcterms:W3CDTF">2011-08-24T22:02:59Z</dcterms:created>
  <dcterms:modified xsi:type="dcterms:W3CDTF">2015-02-03T04:38:37Z</dcterms:modified>
</cp:coreProperties>
</file>